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dex" sheetId="1" r:id="rId1"/>
    <sheet name="dvdAIExplain" sheetId="2" r:id="rId2"/>
    <sheet name="dvdTranslate" sheetId="3" r:id="rId3"/>
    <sheet name="dvdStock" sheetId="4" r:id="rId4"/>
    <sheet name="DVDFx" sheetId="5" r:id="rId5"/>
    <sheet name="dvdQR" sheetId="6" r:id="rId6"/>
    <sheet name="dvdPic" sheetId="7" r:id="rId7"/>
    <sheet name="dvdColorShapes" sheetId="8" r:id="rId8"/>
    <sheet name="dvdMoveShape" sheetId="9" r:id="rId9"/>
    <sheet name="dvdSQL" sheetId="10" r:id="rId10"/>
    <sheet name="TH" sheetId="11" r:id="rId11"/>
    <sheet name="dvdSQLValue" sheetId="12" r:id="rId12"/>
    <sheet name="dvdSheets" sheetId="13" r:id="rId13"/>
    <sheet name="dvdLDate" sheetId="14" r:id="rId14"/>
    <sheet name="dvdLTime" sheetId="15" r:id="rId15"/>
    <sheet name="dvdLTimeDate" sheetId="16" r:id="rId16"/>
    <sheet name="dvdLunarToSolar" sheetId="17" r:id="rId17"/>
    <sheet name="dvdSolarToLunar" sheetId="18" r:id="rId18"/>
    <sheet name="dvdVnd" sheetId="19" r:id="rId19"/>
    <sheet name="dvdUsd" sheetId="20" r:id="rId20"/>
    <sheet name="dvdExplain" sheetId="21" r:id="rId21"/>
    <sheet name="dvdExplainE" sheetId="22" r:id="rId22"/>
    <sheet name="dvdNoiSuy" sheetId="23" r:id="rId23"/>
    <sheet name="dvdSteelWeight" sheetId="24" r:id="rId24"/>
    <sheet name="dvdXlookup" sheetId="25" r:id="rId25"/>
    <sheet name="dvdELookup" sheetId="26" r:id="rId26"/>
    <sheet name="dvdMCLookup" sheetId="27" r:id="rId27"/>
    <sheet name="dvdMVLookup" sheetId="28" r:id="rId28"/>
    <sheet name="dvdTableLookup" sheetId="29" r:id="rId29"/>
    <sheet name="dvdLookupAllSheets" sheetId="30" r:id="rId30"/>
    <sheet name="Floor 3" sheetId="31" r:id="rId31"/>
    <sheet name="Floor 5" sheetId="32" r:id="rId32"/>
    <sheet name="dvdUnique" sheetId="33" r:id="rId33"/>
    <sheet name="dvdUniqueV" sheetId="34" r:id="rId34"/>
    <sheet name="dvdUnique2DArray" sheetId="35" r:id="rId35"/>
    <sheet name="dvdFilter2DArray" sheetId="36" r:id="rId36"/>
    <sheet name="dvdSumVisible" sheetId="37" r:id="rId37"/>
    <sheet name="dvdSumIfColor" sheetId="38" r:id="rId38"/>
    <sheet name="dvdCountIfColor" sheetId="39" r:id="rId39"/>
    <sheet name="dvdAutoHide" sheetId="40" r:id="rId40"/>
    <sheet name="dvdConcatIF" sheetId="41" r:id="rId41"/>
    <sheet name="dvdConcatIFS" sheetId="42" r:id="rId42"/>
    <sheet name="dvdJoinIF" sheetId="43" r:id="rId43"/>
    <sheet name="dvdJoinIFS" sheetId="44" r:id="rId44"/>
    <sheet name="dvdTextJoin" sheetId="45" r:id="rId45"/>
    <sheet name="dvdTextSplitItem" sheetId="46" r:id="rId46"/>
    <sheet name="dvdExtractElement" sheetId="47" r:id="rId47"/>
    <sheet name="dvdCountOccurrences" sheetId="48" r:id="rId48"/>
    <sheet name="dvdWordCount" sheetId="49" r:id="rId49"/>
    <sheet name="dvdUnDiacriticsVi" sheetId="50" r:id="rId50"/>
    <sheet name="dvdUniConvert" sheetId="51" r:id="rId51"/>
    <sheet name="dvdUniVba" sheetId="52" r:id="rId52"/>
    <sheet name="dvdSymbol" sheetId="53" r:id="rId53"/>
    <sheet name="dvdEvaluate" sheetId="54" r:id="rId54"/>
  </sheets>
  <calcPr calcId="191029" fullCalcOnLoad="1"/>
</workbook>
</file>

<file path=xl/styles.xml><?xml version="1.0" encoding="utf-8"?>
<styleSheet xmlns="http://schemas.openxmlformats.org/spreadsheetml/2006/main">
  <numFmts count="7">
    <numFmt numFmtId="164" formatCode="#,##0.00"/>
    <numFmt numFmtId="165" formatCode="#,##0"/>
    <numFmt numFmtId="166" formatCode="m/d/yyyy"/>
    <numFmt numFmtId="167" formatCode="#,##0.0"/>
    <numFmt numFmtId="168" formatCode="hh:mm"/>
    <numFmt numFmtId="169" formatCode="yyyy-mm-dd"/>
    <numFmt numFmtId="170" formatCode="dd-mmm-yyyy"/>
  </numFmts>
  <fonts count="10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i/>
      <sz val="11"/>
      <color rgb="FF7F7F7F"/>
      <name val="Calibri"/>
      <family val="2"/>
    </font>
    <font>
      <b/>
      <sz val="14"/>
      <color rgb="FF1F4E79"/>
      <name val="Calibri"/>
      <family val="2"/>
    </font>
    <font>
      <i/>
      <sz val="11"/>
      <color rgb="FF595959"/>
      <name val="Calibri"/>
      <family val="2"/>
    </font>
    <font>
      <u/>
      <sz val="11"/>
      <color rgb="FF0563C1"/>
      <name val="Calibri"/>
      <family val="2"/>
    </font>
    <font>
      <sz val="11"/>
      <color rgb="FF808080"/>
      <name val="Calibri"/>
      <family val="2"/>
    </font>
    <font>
      <b/>
      <u/>
      <sz val="11"/>
      <color rgb="FF0563C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166" fontId="0" fillId="0" borderId="1" xfId="0" applyNumberFormat="1" applyBorder="1" applyAlignment="1">
      <alignment horizontal="right"/>
    </xf>
    <xf numFmtId="0" fontId="1" fillId="0" borderId="1" xfId="0" applyFont="1" applyBorder="1"/>
    <xf numFmtId="166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167" fontId="0" fillId="0" borderId="1" xfId="0" applyNumberFormat="1" applyBorder="1"/>
    <xf numFmtId="0" fontId="0" fillId="0" borderId="0" xfId="0"/>
    <xf numFmtId="166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  <xf numFmtId="168" fontId="1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1" fillId="3" borderId="1" xfId="0" applyFont="1" applyFill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0" fontId="4" fillId="0" borderId="0" xfId="0" applyFont="1"/>
    <xf numFmtId="0" fontId="1" fillId="4" borderId="0" xfId="0" applyFont="1" applyFill="1"/>
    <xf numFmtId="0" fontId="1" fillId="4" borderId="1" xfId="0" applyFont="1" applyFill="1" applyBorder="1"/>
    <xf numFmtId="0" fontId="1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167" fontId="0" fillId="5" borderId="1" xfId="0" applyNumberFormat="1" applyFill="1" applyBorder="1"/>
    <xf numFmtId="165" fontId="0" fillId="5" borderId="1" xfId="0" applyNumberFormat="1" applyFill="1" applyBorder="1"/>
    <xf numFmtId="0" fontId="1" fillId="2" borderId="1" xfId="0" applyFont="1" applyFill="1" applyBorder="1" applyAlignment="1">
      <alignment horizontal="right"/>
    </xf>
    <xf numFmtId="9" fontId="0" fillId="0" borderId="1" xfId="0" applyNumberFormat="1" applyBorder="1"/>
    <xf numFmtId="0" fontId="0" fillId="6" borderId="1" xfId="0" applyFill="1" applyBorder="1"/>
    <xf numFmtId="170" fontId="0" fillId="0" borderId="1" xfId="0" applyNumberForma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C8A3E"/>
  </sheetPr>
  <dimension ref="A1:F54"/>
  <sheetViews>
    <sheetView workbookViewId="0" tabSelected="1">
      <selection activeCell="A5" sqref="A5"/>
    </sheetView>
  </sheetViews>
  <sheetFormatPr defaultRowHeight="15"/>
  <cols>
    <col min="1" max="1" width="6.00" customWidth="1"/>
    <col min="2" max="2" width="22.00" customWidth="1"/>
    <col min="3" max="3" width="22.00" customWidth="1"/>
    <col min="4" max="4" width="22.00" customWidth="1"/>
    <col min="5" max="5" width="60.00" customWidth="1"/>
    <col min="6" max="6" width="18.00" customWidth="1"/>
  </cols>
  <sheetData>
    <row r="1" ht="24.00" customHeight="1">
      <c r="A1" s="37" t="inlineStr">
        <is>
          <t>DVDAddin — UDF practice workbook</t>
        </is>
      </c>
    </row>
    <row r="2" ht="48.00" customHeight="1">
      <c r="A2" s="38" t="inlineStr">
        <is>
          <t>Each sheet holds exactly the data shown in the guide pictures: cell addresses, column headers and formats match every step. Open the guide (last column), switch to the matching sheet and follow along. Save a copy first — a few commands work on the whole workbook (renaming, hiding, numbering or stripping accents from sheet names).</t>
        </is>
      </c>
    </row>
    <row r="4">
      <c r="A4" s="39" t="inlineStr">
        <is>
          <t>No.</t>
        </is>
      </c>
      <c r="B4" s="39" t="inlineStr">
        <is>
          <t>Category</t>
        </is>
      </c>
      <c r="C4" s="39" t="inlineStr">
        <is>
          <t>Function</t>
        </is>
      </c>
      <c r="D4" s="39" t="inlineStr">
        <is>
          <t>Practice sheet</t>
        </is>
      </c>
      <c r="E4" s="39" t="inlineStr">
        <is>
          <t>Formula to try</t>
        </is>
      </c>
      <c r="F4" s="39" t="inlineStr">
        <is>
          <t>Guide</t>
        </is>
      </c>
    </row>
    <row r="5">
      <c r="A5" s="41">
        <v>1</v>
      </c>
      <c r="B5" s="40" t="inlineStr">
        <is>
          <t>AI, network &amp; shape functions</t>
        </is>
      </c>
      <c r="C5" s="40" t="inlineStr">
        <is>
          <t>dvdAIExplain</t>
        </is>
      </c>
      <c r="D5" s="42" t="inlineStr">
        <is>
          <t>dvdAIExplain</t>
        </is>
      </c>
      <c r="E5" s="40" t="inlineStr">
        <is>
          <t>=dvdAIExplain(G5, FALSE)</t>
        </is>
      </c>
      <c r="F5" s="42" t="str">
        <f>HYPERLINK("https://dvdaddin.dvdpm.net/en/functions/ai-network#dvdaiexplain","Open the guide")</f>
        <v>Open the guide</v>
      </c>
    </row>
    <row r="6">
      <c r="A6" s="41">
        <v>2</v>
      </c>
      <c r="B6" s="40" t="inlineStr">
        <is>
          <t>AI, network &amp; shape functions</t>
        </is>
      </c>
      <c r="C6" s="40" t="inlineStr">
        <is>
          <t>dvdTranslate</t>
        </is>
      </c>
      <c r="D6" s="42" t="inlineStr">
        <is>
          <t>dvdTranslate</t>
        </is>
      </c>
      <c r="E6" s="40" t="inlineStr">
        <is>
          <t>=dvdTranslate(B4, "vi", "en")</t>
        </is>
      </c>
      <c r="F6" s="42" t="str">
        <f>HYPERLINK("https://dvdaddin.dvdpm.net/en/functions/ai-network#dvdtranslate","Open the guide")</f>
        <v>Open the guide</v>
      </c>
    </row>
    <row r="7">
      <c r="A7" s="41">
        <v>3</v>
      </c>
      <c r="B7" s="40" t="inlineStr">
        <is>
          <t>AI, network &amp; shape functions</t>
        </is>
      </c>
      <c r="C7" s="40" t="inlineStr">
        <is>
          <t>dvdStock</t>
        </is>
      </c>
      <c r="D7" s="42" t="inlineStr">
        <is>
          <t>dvdStock</t>
        </is>
      </c>
      <c r="E7" s="40" t="inlineStr">
        <is>
          <t>=dvdStock(B4, 1)</t>
        </is>
      </c>
      <c r="F7" s="42" t="str">
        <f>HYPERLINK("https://dvdaddin.dvdpm.net/en/functions/ai-network#dvdstock","Open the guide")</f>
        <v>Open the guide</v>
      </c>
    </row>
    <row r="8">
      <c r="A8" s="41">
        <v>4</v>
      </c>
      <c r="B8" s="40" t="inlineStr">
        <is>
          <t>AI, network &amp; shape functions</t>
        </is>
      </c>
      <c r="C8" s="40" t="inlineStr">
        <is>
          <t>DVDFx</t>
        </is>
      </c>
      <c r="D8" s="42" t="inlineStr">
        <is>
          <t>DVDFx</t>
        </is>
      </c>
      <c r="E8" s="40" t="inlineStr">
        <is>
          <t>=DVDFx("USD", "VND", C4)</t>
        </is>
      </c>
      <c r="F8" s="42" t="str">
        <f>HYPERLINK("https://dvdaddin.dvdpm.net/en/functions/ai-network#dvdfx","Open the guide")</f>
        <v>Open the guide</v>
      </c>
    </row>
    <row r="9">
      <c r="A9" s="41">
        <v>5</v>
      </c>
      <c r="B9" s="40" t="inlineStr">
        <is>
          <t>AI, network &amp; shape functions</t>
        </is>
      </c>
      <c r="C9" s="40" t="inlineStr">
        <is>
          <t>dvdQR</t>
        </is>
      </c>
      <c r="D9" s="42" t="inlineStr">
        <is>
          <t>dvdQR</t>
        </is>
      </c>
      <c r="E9" s="40" t="inlineStr">
        <is>
          <t>=dvdQR(B3 &amp; " | " &amp; B4)</t>
        </is>
      </c>
      <c r="F9" s="42" t="str">
        <f>HYPERLINK("https://dvdaddin.dvdpm.net/en/functions/ai-network#dvdqr","Open the guide")</f>
        <v>Open the guide</v>
      </c>
    </row>
    <row r="10">
      <c r="A10" s="41">
        <v>6</v>
      </c>
      <c r="B10" s="40" t="inlineStr">
        <is>
          <t>AI, network &amp; shape functions</t>
        </is>
      </c>
      <c r="C10" s="40" t="inlineStr">
        <is>
          <t>dvdPic</t>
        </is>
      </c>
      <c r="D10" s="42" t="inlineStr">
        <is>
          <t>dvdPic</t>
        </is>
      </c>
      <c r="E10" s="40" t="inlineStr">
        <is>
          <t>=dvdPic(D4, TRUE, 6)</t>
        </is>
      </c>
      <c r="F10" s="42" t="str">
        <f>HYPERLINK("https://dvdaddin.dvdpm.net/en/functions/ai-network#dvdpic","Open the guide")</f>
        <v>Open the guide</v>
      </c>
    </row>
    <row r="11">
      <c r="A11" s="41">
        <v>7</v>
      </c>
      <c r="B11" s="40" t="inlineStr">
        <is>
          <t>AI, network &amp; shape functions</t>
        </is>
      </c>
      <c r="C11" s="40" t="inlineStr">
        <is>
          <t>dvdColorShapes</t>
        </is>
      </c>
      <c r="D11" s="42" t="inlineStr">
        <is>
          <t>dvdColorShapes</t>
        </is>
      </c>
      <c r="E11" s="40" t="inlineStr">
        <is>
          <t>=dvdColorShapes(B4:C9, "Mat bang", 0.2)</t>
        </is>
      </c>
      <c r="F11" s="42" t="str">
        <f>HYPERLINK("https://dvdaddin.dvdpm.net/en/functions/ai-network#dvdcolorshapes","Open the guide")</f>
        <v>Open the guide</v>
      </c>
    </row>
    <row r="12">
      <c r="A12" s="41">
        <v>8</v>
      </c>
      <c r="B12" s="40" t="inlineStr">
        <is>
          <t>AI, network &amp; shape functions</t>
        </is>
      </c>
      <c r="C12" s="40" t="inlineStr">
        <is>
          <t>dvdMoveShape</t>
        </is>
      </c>
      <c r="D12" s="42" t="inlineStr">
        <is>
          <t>dvdMoveShape</t>
        </is>
      </c>
      <c r="E12" s="40" t="inlineStr">
        <is>
          <t>=dvdMoveShape(C3, C4 &amp; ";" &amp; C5, "Tien do")</t>
        </is>
      </c>
      <c r="F12" s="42" t="str">
        <f>HYPERLINK("https://dvdaddin.dvdpm.net/en/functions/ai-network#dvdmoveshape","Open the guide")</f>
        <v>Open the guide</v>
      </c>
    </row>
    <row r="13">
      <c r="A13" s="41">
        <v>9</v>
      </c>
      <c r="B13" s="40" t="inlineStr">
        <is>
          <t>Data query functions</t>
        </is>
      </c>
      <c r="C13" s="40" t="inlineStr">
        <is>
          <t>dvdSQL</t>
        </is>
      </c>
      <c r="D13" s="42" t="inlineStr">
        <is>
          <t>dvdSQL, TH</t>
        </is>
      </c>
      <c r="E13" s="40" t="inlineStr">
        <is>
          <t>=dvdSQL("SELECT [Code], [Description], [Quantity] FROM 'D:\DuAn\KhoiLuong.xlsx'!TH WHERE [Package]='Foundation'", 3)</t>
        </is>
      </c>
      <c r="F13" s="42" t="str">
        <f>HYPERLINK("https://dvdaddin.dvdpm.net/en/functions/data-query#dvdsql","Open the guide")</f>
        <v>Open the guide</v>
      </c>
    </row>
    <row r="14">
      <c r="A14" s="41">
        <v>10</v>
      </c>
      <c r="B14" s="40" t="inlineStr">
        <is>
          <t>Data query functions</t>
        </is>
      </c>
      <c r="C14" s="40" t="inlineStr">
        <is>
          <t>dvdSQLValue</t>
        </is>
      </c>
      <c r="D14" s="42" t="inlineStr">
        <is>
          <t>dvdSQLValue</t>
        </is>
      </c>
      <c r="E14" s="40" t="inlineStr">
        <is>
          <t>=dvdSQLValue("SELECT SUM([Quantity]) FROM '" &amp; A4 &amp; "'!TH WHERE [Description] LIKE '%concrete%'", 3)</t>
        </is>
      </c>
      <c r="F14" s="42" t="str">
        <f>HYPERLINK("https://dvdaddin.dvdpm.net/en/functions/data-query#dvdsqlvalue","Open the guide")</f>
        <v>Open the guide</v>
      </c>
    </row>
    <row r="15">
      <c r="A15" s="41">
        <v>11</v>
      </c>
      <c r="B15" s="40" t="inlineStr">
        <is>
          <t>Data query functions</t>
        </is>
      </c>
      <c r="C15" s="40" t="inlineStr">
        <is>
          <t>dvdSheets</t>
        </is>
      </c>
      <c r="D15" s="42" t="inlineStr">
        <is>
          <t>dvdSheets</t>
        </is>
      </c>
      <c r="E15" s="40" t="inlineStr">
        <is>
          <t>=dvdSheets(C3)</t>
        </is>
      </c>
      <c r="F15" s="42" t="str">
        <f>HYPERLINK("https://dvdaddin.dvdpm.net/en/functions/data-query#dvdsheets","Open the guide")</f>
        <v>Open the guide</v>
      </c>
    </row>
    <row r="16">
      <c r="A16" s="41">
        <v>12</v>
      </c>
      <c r="B16" s="40" t="inlineStr">
        <is>
          <t>Date, number &amp; money functions</t>
        </is>
      </c>
      <c r="C16" s="40" t="inlineStr">
        <is>
          <t>dvdLDate</t>
        </is>
      </c>
      <c r="D16" s="42" t="inlineStr">
        <is>
          <t>dvdLDate</t>
        </is>
      </c>
      <c r="E16" s="40" t="inlineStr">
        <is>
          <t>=dvdLDate($C$4, "Hanoi", B7)</t>
        </is>
      </c>
      <c r="F16" s="42" t="str">
        <f>HYPERLINK("https://dvdaddin.dvdpm.net/en/functions/datetime-math#dvdldate","Open the guide")</f>
        <v>Open the guide</v>
      </c>
    </row>
    <row r="17">
      <c r="A17" s="41">
        <v>13</v>
      </c>
      <c r="B17" s="40" t="inlineStr">
        <is>
          <t>Date, number &amp; money functions</t>
        </is>
      </c>
      <c r="C17" s="40" t="inlineStr">
        <is>
          <t>dvdLTime</t>
        </is>
      </c>
      <c r="D17" s="42" t="inlineStr">
        <is>
          <t>dvdLTime</t>
        </is>
      </c>
      <c r="E17" s="40" t="inlineStr">
        <is>
          <t>=dvdLTime(C4, 1)</t>
        </is>
      </c>
      <c r="F17" s="42" t="str">
        <f>HYPERLINK("https://dvdaddin.dvdpm.net/en/functions/datetime-math#dvdltime","Open the guide")</f>
        <v>Open the guide</v>
      </c>
    </row>
    <row r="18">
      <c r="A18" s="41">
        <v>14</v>
      </c>
      <c r="B18" s="40" t="inlineStr">
        <is>
          <t>Date, number &amp; money functions</t>
        </is>
      </c>
      <c r="C18" s="40" t="inlineStr">
        <is>
          <t>dvdLTimeDate</t>
        </is>
      </c>
      <c r="D18" s="42" t="inlineStr">
        <is>
          <t>dvdLTimeDate</t>
        </is>
      </c>
      <c r="E18" s="40" t="inlineStr">
        <is>
          <t>=dvdLTimeDate(C5, $C$4, 1)</t>
        </is>
      </c>
      <c r="F18" s="42" t="str">
        <f>HYPERLINK("https://dvdaddin.dvdpm.net/en/functions/datetime-math#dvdltimedate","Open the guide")</f>
        <v>Open the guide</v>
      </c>
    </row>
    <row r="19">
      <c r="A19" s="41">
        <v>15</v>
      </c>
      <c r="B19" s="40" t="inlineStr">
        <is>
          <t>Date, number &amp; money functions</t>
        </is>
      </c>
      <c r="C19" s="40" t="inlineStr">
        <is>
          <t>dvdLunarToSolar</t>
        </is>
      </c>
      <c r="D19" s="42" t="inlineStr">
        <is>
          <t>dvdLunarToSolar</t>
        </is>
      </c>
      <c r="E19" s="40" t="inlineStr">
        <is>
          <t>=dvdLunarToSolar(C4)</t>
        </is>
      </c>
      <c r="F19" s="42" t="str">
        <f>HYPERLINK("https://dvdaddin.dvdpm.net/en/functions/datetime-math#dvdlunartosolar","Open the guide")</f>
        <v>Open the guide</v>
      </c>
    </row>
    <row r="20">
      <c r="A20" s="41">
        <v>16</v>
      </c>
      <c r="B20" s="40" t="inlineStr">
        <is>
          <t>Date, number &amp; money functions</t>
        </is>
      </c>
      <c r="C20" s="40" t="inlineStr">
        <is>
          <t>dvdSolarToLunar</t>
        </is>
      </c>
      <c r="D20" s="42" t="inlineStr">
        <is>
          <t>dvdSolarToLunar</t>
        </is>
      </c>
      <c r="E20" s="40" t="inlineStr">
        <is>
          <t>=dvdSolarToLunar(C4)</t>
        </is>
      </c>
      <c r="F20" s="42" t="str">
        <f>HYPERLINK("https://dvdaddin.dvdpm.net/en/functions/datetime-math#dvdsolartolunar","Open the guide")</f>
        <v>Open the guide</v>
      </c>
    </row>
    <row r="21">
      <c r="A21" s="41">
        <v>17</v>
      </c>
      <c r="B21" s="40" t="inlineStr">
        <is>
          <t>Date, number &amp; money functions</t>
        </is>
      </c>
      <c r="C21" s="40" t="inlineStr">
        <is>
          <t>dvdVnd</t>
        </is>
      </c>
      <c r="D21" s="42" t="inlineStr">
        <is>
          <t>dvdVnd</t>
        </is>
      </c>
      <c r="E21" s="40" t="inlineStr">
        <is>
          <t>=dvdVnd(C3, 1)</t>
        </is>
      </c>
      <c r="F21" s="42" t="str">
        <f>HYPERLINK("https://dvdaddin.dvdpm.net/en/functions/datetime-math#dvdvnd","Open the guide")</f>
        <v>Open the guide</v>
      </c>
    </row>
    <row r="22">
      <c r="A22" s="41">
        <v>18</v>
      </c>
      <c r="B22" s="40" t="inlineStr">
        <is>
          <t>Date, number &amp; money functions</t>
        </is>
      </c>
      <c r="C22" s="40" t="inlineStr">
        <is>
          <t>dvdUsd</t>
        </is>
      </c>
      <c r="D22" s="42" t="inlineStr">
        <is>
          <t>dvdUsd</t>
        </is>
      </c>
      <c r="E22" s="40" t="inlineStr">
        <is>
          <t>=dvdUsd(C4)</t>
        </is>
      </c>
      <c r="F22" s="42" t="str">
        <f>HYPERLINK("https://dvdaddin.dvdpm.net/en/functions/datetime-math#dvdusd","Open the guide")</f>
        <v>Open the guide</v>
      </c>
    </row>
    <row r="23">
      <c r="A23" s="41">
        <v>19</v>
      </c>
      <c r="B23" s="40" t="inlineStr">
        <is>
          <t>Date, number &amp; money functions</t>
        </is>
      </c>
      <c r="C23" s="40" t="inlineStr">
        <is>
          <t>dvdExplain</t>
        </is>
      </c>
      <c r="D23" s="42" t="inlineStr">
        <is>
          <t>dvdExplain</t>
        </is>
      </c>
      <c r="E23" s="40" t="inlineStr">
        <is>
          <t>=dvdExplain(F4, A4)</t>
        </is>
      </c>
      <c r="F23" s="42" t="str">
        <f>HYPERLINK("https://dvdaddin.dvdpm.net/en/functions/datetime-math#dvdexplain","Open the guide")</f>
        <v>Open the guide</v>
      </c>
    </row>
    <row r="24">
      <c r="A24" s="41">
        <v>20</v>
      </c>
      <c r="B24" s="40" t="inlineStr">
        <is>
          <t>Date, number &amp; money functions</t>
        </is>
      </c>
      <c r="C24" s="40" t="inlineStr">
        <is>
          <t>dvdExplainE</t>
        </is>
      </c>
      <c r="D24" s="42" t="inlineStr">
        <is>
          <t>dvdExplainE</t>
        </is>
      </c>
      <c r="E24" s="40" t="inlineStr">
        <is>
          <t>=dvdExplainE(F4)</t>
        </is>
      </c>
      <c r="F24" s="42" t="str">
        <f>HYPERLINK("https://dvdaddin.dvdpm.net/en/functions/datetime-math#dvdexplaine","Open the guide")</f>
        <v>Open the guide</v>
      </c>
    </row>
    <row r="25">
      <c r="A25" s="41">
        <v>21</v>
      </c>
      <c r="B25" s="40" t="inlineStr">
        <is>
          <t>Date, number &amp; money functions</t>
        </is>
      </c>
      <c r="C25" s="40" t="inlineStr">
        <is>
          <t>dvdNoiSuy</t>
        </is>
      </c>
      <c r="D25" s="42" t="inlineStr">
        <is>
          <t>dvdNoiSuy</t>
        </is>
      </c>
      <c r="E25" s="40" t="inlineStr">
        <is>
          <t>=dvdNoiSuy(B4, B5, C4, C5, C7)</t>
        </is>
      </c>
      <c r="F25" s="42" t="str">
        <f>HYPERLINK("https://dvdaddin.dvdpm.net/en/functions/datetime-math#dvdnoisuy","Open the guide")</f>
        <v>Open the guide</v>
      </c>
    </row>
    <row r="26">
      <c r="A26" s="41">
        <v>22</v>
      </c>
      <c r="B26" s="40" t="inlineStr">
        <is>
          <t>Date, number &amp; money functions</t>
        </is>
      </c>
      <c r="C26" s="40" t="inlineStr">
        <is>
          <t>dvdSteelWeight</t>
        </is>
      </c>
      <c r="D26" s="42" t="inlineStr">
        <is>
          <t>dvdSteelWeight</t>
        </is>
      </c>
      <c r="E26" s="40" t="inlineStr">
        <is>
          <t>=dvdSteelWeight(C4, D4)</t>
        </is>
      </c>
      <c r="F26" s="42" t="str">
        <f>HYPERLINK("https://dvdaddin.dvdpm.net/en/functions/datetime-math#dvdsteelweight","Open the guide")</f>
        <v>Open the guide</v>
      </c>
    </row>
    <row r="27">
      <c r="A27" s="41">
        <v>23</v>
      </c>
      <c r="B27" s="40" t="inlineStr">
        <is>
          <t>Range &amp; lookup functions</t>
        </is>
      </c>
      <c r="C27" s="40" t="inlineStr">
        <is>
          <t>dvdXlookup</t>
        </is>
      </c>
      <c r="D27" s="42" t="inlineStr">
        <is>
          <t>dvdXlookup</t>
        </is>
      </c>
      <c r="E27" s="40" t="inlineStr">
        <is>
          <t>=dvdXlookup(A12, $A$4:$A$9, $D$4:$D$9, "No price yet")</t>
        </is>
      </c>
      <c r="F27" s="42" t="str">
        <f>HYPERLINK("https://dvdaddin.dvdpm.net/en/functions/range-lookup#dvdxlookup","Open the guide")</f>
        <v>Open the guide</v>
      </c>
    </row>
    <row r="28">
      <c r="A28" s="41">
        <v>24</v>
      </c>
      <c r="B28" s="40" t="inlineStr">
        <is>
          <t>Range &amp; lookup functions</t>
        </is>
      </c>
      <c r="C28" s="40" t="inlineStr">
        <is>
          <t>dvdELookup</t>
        </is>
      </c>
      <c r="D28" s="42" t="inlineStr">
        <is>
          <t>dvdELookup</t>
        </is>
      </c>
      <c r="E28" s="40" t="inlineStr">
        <is>
          <t>=dvdELookup(B12, $B$4:$B$9, $D$4:$D$9)</t>
        </is>
      </c>
      <c r="F28" s="42" t="str">
        <f>HYPERLINK("https://dvdaddin.dvdpm.net/en/functions/range-lookup#dvdelookup","Open the guide")</f>
        <v>Open the guide</v>
      </c>
    </row>
    <row r="29">
      <c r="A29" s="41">
        <v>25</v>
      </c>
      <c r="B29" s="40" t="inlineStr">
        <is>
          <t>Range &amp; lookup functions</t>
        </is>
      </c>
      <c r="C29" s="40" t="inlineStr">
        <is>
          <t>dvdMCLookup</t>
        </is>
      </c>
      <c r="D29" s="42" t="inlineStr">
        <is>
          <t>dvdMCLookup</t>
        </is>
      </c>
      <c r="E29" s="40" t="inlineStr">
        <is>
          <t>=dvdMCLookup($A$4:$D$11, 1, A13, $F$4:$I$8)</t>
        </is>
      </c>
      <c r="F29" s="42" t="str">
        <f>HYPERLINK("https://dvdaddin.dvdpm.net/en/functions/range-lookup#dvdmclookup","Open the guide")</f>
        <v>Open the guide</v>
      </c>
    </row>
    <row r="30">
      <c r="A30" s="41">
        <v>26</v>
      </c>
      <c r="B30" s="40" t="inlineStr">
        <is>
          <t>Range &amp; lookup functions</t>
        </is>
      </c>
      <c r="C30" s="40" t="inlineStr">
        <is>
          <t>dvdMVLookup</t>
        </is>
      </c>
      <c r="D30" s="42" t="inlineStr">
        <is>
          <t>dvdMVLookup</t>
        </is>
      </c>
      <c r="E30" s="40" t="inlineStr">
        <is>
          <t>=dvdMVLookup(A14, $A$4:$A$11, 1, $B$15:$B$18)</t>
        </is>
      </c>
      <c r="F30" s="42" t="str">
        <f>HYPERLINK("https://dvdaddin.dvdpm.net/en/functions/range-lookup#dvdmvlookup","Open the guide")</f>
        <v>Open the guide</v>
      </c>
    </row>
    <row r="31">
      <c r="A31" s="41">
        <v>27</v>
      </c>
      <c r="B31" s="40" t="inlineStr">
        <is>
          <t>Range &amp; lookup functions</t>
        </is>
      </c>
      <c r="C31" s="40" t="inlineStr">
        <is>
          <t>dvdTableLookup</t>
        </is>
      </c>
      <c r="D31" s="42" t="inlineStr">
        <is>
          <t>dvdTableLookup</t>
        </is>
      </c>
      <c r="E31" s="40" t="inlineStr">
        <is>
          <t>=dvdTableLookup(B11, C11, $A$3:$D$8)</t>
        </is>
      </c>
      <c r="F31" s="42" t="str">
        <f>HYPERLINK("https://dvdaddin.dvdpm.net/en/functions/range-lookup#dvdtablelookup","Open the guide")</f>
        <v>Open the guide</v>
      </c>
    </row>
    <row r="32">
      <c r="A32" s="41">
        <v>28</v>
      </c>
      <c r="B32" s="40" t="inlineStr">
        <is>
          <t>Range &amp; lookup functions</t>
        </is>
      </c>
      <c r="C32" s="40" t="inlineStr">
        <is>
          <t>dvdLookupAllSheets</t>
        </is>
      </c>
      <c r="D32" s="42" t="inlineStr">
        <is>
          <t>dvdLookupAllSheets, Floor 3, Floor 5</t>
        </is>
      </c>
      <c r="E32" s="40" t="inlineStr">
        <is>
          <t>=dvdLookupAllSheets(A4, 2, 6)</t>
        </is>
      </c>
      <c r="F32" s="42" t="str">
        <f>HYPERLINK("https://dvdaddin.dvdpm.net/en/functions/range-lookup#dvdlookupallsheets","Open the guide")</f>
        <v>Open the guide</v>
      </c>
    </row>
    <row r="33">
      <c r="A33" s="41">
        <v>29</v>
      </c>
      <c r="B33" s="40" t="inlineStr">
        <is>
          <t>Range &amp; lookup functions</t>
        </is>
      </c>
      <c r="C33" s="40" t="inlineStr">
        <is>
          <t>dvdUnique</t>
        </is>
      </c>
      <c r="D33" s="42" t="inlineStr">
        <is>
          <t>dvdUnique</t>
        </is>
      </c>
      <c r="E33" s="40" t="inlineStr">
        <is>
          <t>=dvdUnique(A4:A11)</t>
        </is>
      </c>
      <c r="F33" s="42" t="str">
        <f>HYPERLINK("https://dvdaddin.dvdpm.net/en/functions/range-lookup#dvdunique","Open the guide")</f>
        <v>Open the guide</v>
      </c>
    </row>
    <row r="34">
      <c r="A34" s="41">
        <v>30</v>
      </c>
      <c r="B34" s="40" t="inlineStr">
        <is>
          <t>Range &amp; lookup functions</t>
        </is>
      </c>
      <c r="C34" s="40" t="inlineStr">
        <is>
          <t>dvdUniqueV</t>
        </is>
      </c>
      <c r="D34" s="42" t="inlineStr">
        <is>
          <t>dvdUniqueV</t>
        </is>
      </c>
      <c r="E34" s="40" t="inlineStr">
        <is>
          <t>=dvdUniqueV($C$4:$C$11, $F$5:$F$12)</t>
        </is>
      </c>
      <c r="F34" s="42" t="str">
        <f>HYPERLINK("https://dvdaddin.dvdpm.net/en/functions/range-lookup#dvduniquev","Open the guide")</f>
        <v>Open the guide</v>
      </c>
    </row>
    <row r="35">
      <c r="A35" s="41">
        <v>31</v>
      </c>
      <c r="B35" s="40" t="inlineStr">
        <is>
          <t>Range &amp; lookup functions</t>
        </is>
      </c>
      <c r="C35" s="40" t="inlineStr">
        <is>
          <t>dvdUnique2DArray</t>
        </is>
      </c>
      <c r="D35" s="42" t="inlineStr">
        <is>
          <t>dvdUnique2DArray</t>
        </is>
      </c>
      <c r="E35" s="40" t="inlineStr">
        <is>
          <t>=dvdUnique2DArray($A$3:$D$11, 2, TRUE)</t>
        </is>
      </c>
      <c r="F35" s="42" t="str">
        <f>HYPERLINK("https://dvdaddin.dvdpm.net/en/functions/range-lookup#dvdunique2darray","Open the guide")</f>
        <v>Open the guide</v>
      </c>
    </row>
    <row r="36">
      <c r="A36" s="41">
        <v>32</v>
      </c>
      <c r="B36" s="40" t="inlineStr">
        <is>
          <t>Range &amp; lookup functions</t>
        </is>
      </c>
      <c r="C36" s="40" t="inlineStr">
        <is>
          <t>dvdFilter2DArray</t>
        </is>
      </c>
      <c r="D36" s="42" t="inlineStr">
        <is>
          <t>dvdFilter2DArray</t>
        </is>
      </c>
      <c r="E36" s="40" t="inlineStr">
        <is>
          <t>=dvdFilter2DArray($A$3:$D$11, 4, "&gt;0", TRUE)</t>
        </is>
      </c>
      <c r="F36" s="42" t="str">
        <f>HYPERLINK("https://dvdaddin.dvdpm.net/en/functions/range-lookup#dvdfilter2darray","Open the guide")</f>
        <v>Open the guide</v>
      </c>
    </row>
    <row r="37">
      <c r="A37" s="41">
        <v>33</v>
      </c>
      <c r="B37" s="40" t="inlineStr">
        <is>
          <t>Range &amp; lookup functions</t>
        </is>
      </c>
      <c r="C37" s="40" t="inlineStr">
        <is>
          <t>dvdSumVisible</t>
        </is>
      </c>
      <c r="D37" s="42" t="inlineStr">
        <is>
          <t>dvdSumVisible</t>
        </is>
      </c>
      <c r="E37" s="40" t="inlineStr">
        <is>
          <t>=dvdSumVisible($F$4:$F$11)</t>
        </is>
      </c>
      <c r="F37" s="42" t="str">
        <f>HYPERLINK("https://dvdaddin.dvdpm.net/en/functions/range-lookup#dvdsumvisible","Open the guide")</f>
        <v>Open the guide</v>
      </c>
    </row>
    <row r="38">
      <c r="A38" s="41">
        <v>34</v>
      </c>
      <c r="B38" s="40" t="inlineStr">
        <is>
          <t>Range &amp; lookup functions</t>
        </is>
      </c>
      <c r="C38" s="40" t="inlineStr">
        <is>
          <t>dvdSumIfColor</t>
        </is>
      </c>
      <c r="D38" s="42" t="inlineStr">
        <is>
          <t>dvdSumIfColor</t>
        </is>
      </c>
      <c r="E38" s="40" t="inlineStr">
        <is>
          <t>=dvdSumIfColor($E$4:$E$11, $G$4)</t>
        </is>
      </c>
      <c r="F38" s="42" t="str">
        <f>HYPERLINK("https://dvdaddin.dvdpm.net/en/functions/range-lookup#dvdsumifcolor","Open the guide")</f>
        <v>Open the guide</v>
      </c>
    </row>
    <row r="39">
      <c r="A39" s="41">
        <v>35</v>
      </c>
      <c r="B39" s="40" t="inlineStr">
        <is>
          <t>Range &amp; lookup functions</t>
        </is>
      </c>
      <c r="C39" s="40" t="inlineStr">
        <is>
          <t>dvdCountIfColor</t>
        </is>
      </c>
      <c r="D39" s="42" t="inlineStr">
        <is>
          <t>dvdCountIfColor</t>
        </is>
      </c>
      <c r="E39" s="40" t="inlineStr">
        <is>
          <t>=dvdCountIfColor($B$4:$B$11, $F$4)</t>
        </is>
      </c>
      <c r="F39" s="42" t="str">
        <f>HYPERLINK("https://dvdaddin.dvdpm.net/en/functions/range-lookup#dvdcountifcolor","Open the guide")</f>
        <v>Open the guide</v>
      </c>
    </row>
    <row r="40">
      <c r="A40" s="41">
        <v>36</v>
      </c>
      <c r="B40" s="40" t="inlineStr">
        <is>
          <t>Range &amp; lookup functions</t>
        </is>
      </c>
      <c r="C40" s="40" t="inlineStr">
        <is>
          <t>dvdAutoHide</t>
        </is>
      </c>
      <c r="D40" s="42" t="inlineStr">
        <is>
          <t>dvdAutoHide</t>
        </is>
      </c>
      <c r="E40" s="40" t="inlineStr">
        <is>
          <t>=dvdAutoHide($A$4:$A$13, $E$4:$E$13, "&lt;&gt;0", $A$4:$A$13, "Hide zero-qty rows")</t>
        </is>
      </c>
      <c r="F40" s="42" t="str">
        <f>HYPERLINK("https://dvdaddin.dvdpm.net/en/functions/range-lookup#dvdautohide","Open the guide")</f>
        <v>Open the guide</v>
      </c>
    </row>
    <row r="41">
      <c r="A41" s="41">
        <v>37</v>
      </c>
      <c r="B41" s="40" t="inlineStr">
        <is>
          <t>Text functions</t>
        </is>
      </c>
      <c r="C41" s="40" t="inlineStr">
        <is>
          <t>dvdConcatIF</t>
        </is>
      </c>
      <c r="D41" s="42" t="inlineStr">
        <is>
          <t>dvdConcatIF</t>
        </is>
      </c>
      <c r="E41" s="40" t="inlineStr">
        <is>
          <t>=dvdConcatIF(", ", C4:C10, B4:B10, "Foundation")</t>
        </is>
      </c>
      <c r="F41" s="42" t="str">
        <f>HYPERLINK("https://dvdaddin.dvdpm.net/en/functions/text#dvdconcatif","Open the guide")</f>
        <v>Open the guide</v>
      </c>
    </row>
    <row r="42">
      <c r="A42" s="41">
        <v>38</v>
      </c>
      <c r="B42" s="40" t="inlineStr">
        <is>
          <t>Text functions</t>
        </is>
      </c>
      <c r="C42" s="40" t="inlineStr">
        <is>
          <t>dvdConcatIFS</t>
        </is>
      </c>
      <c r="D42" s="42" t="inlineStr">
        <is>
          <t>dvdConcatIFS</t>
        </is>
      </c>
      <c r="E42" s="40" t="inlineStr">
        <is>
          <t>=dvdConcatIFS(", ", C4:C10, B4:B10, "Foundation", E4:E10, "&gt;0")</t>
        </is>
      </c>
      <c r="F42" s="42" t="str">
        <f>HYPERLINK("https://dvdaddin.dvdpm.net/en/functions/text#dvdconcatifs","Open the guide")</f>
        <v>Open the guide</v>
      </c>
    </row>
    <row r="43">
      <c r="A43" s="41">
        <v>39</v>
      </c>
      <c r="B43" s="40" t="inlineStr">
        <is>
          <t>Text functions</t>
        </is>
      </c>
      <c r="C43" s="40" t="inlineStr">
        <is>
          <t>dvdJoinIF</t>
        </is>
      </c>
      <c r="D43" s="42" t="inlineStr">
        <is>
          <t>dvdJoinIF</t>
        </is>
      </c>
      <c r="E43" s="40" t="inlineStr">
        <is>
          <t>=dvdJoinIF(B4:B10, "Level 3", C4:C10, " + ", TRUE, TRUE)</t>
        </is>
      </c>
      <c r="F43" s="42" t="str">
        <f>HYPERLINK("https://dvdaddin.dvdpm.net/en/functions/text#dvdjoinif","Open the guide")</f>
        <v>Open the guide</v>
      </c>
    </row>
    <row r="44">
      <c r="A44" s="41">
        <v>40</v>
      </c>
      <c r="B44" s="40" t="inlineStr">
        <is>
          <t>Text functions</t>
        </is>
      </c>
      <c r="C44" s="40" t="inlineStr">
        <is>
          <t>dvdJoinIFS</t>
        </is>
      </c>
      <c r="D44" s="42" t="inlineStr">
        <is>
          <t>dvdJoinIFS</t>
        </is>
      </c>
      <c r="E44" s="40" t="inlineStr">
        <is>
          <t>=dvdJoinIFS(" + ", TRUE, C4:C10, B4:B10, "Level 3", D4:D10, "&gt;0")</t>
        </is>
      </c>
      <c r="F44" s="42" t="str">
        <f>HYPERLINK("https://dvdaddin.dvdpm.net/en/functions/text#dvdjoinifs","Open the guide")</f>
        <v>Open the guide</v>
      </c>
    </row>
    <row r="45">
      <c r="A45" s="41">
        <v>41</v>
      </c>
      <c r="B45" s="40" t="inlineStr">
        <is>
          <t>Text functions</t>
        </is>
      </c>
      <c r="C45" s="40" t="inlineStr">
        <is>
          <t>dvdTextJoin</t>
        </is>
      </c>
      <c r="D45" s="42" t="inlineStr">
        <is>
          <t>dvdTextJoin</t>
        </is>
      </c>
      <c r="E45" s="40" t="inlineStr">
        <is>
          <t>=dvdTextJoin("; ", TRUE, B4:B8, "Staircase CT1")</t>
        </is>
      </c>
      <c r="F45" s="42" t="str">
        <f>HYPERLINK("https://dvdaddin.dvdpm.net/en/functions/text#dvdtextjoin","Open the guide")</f>
        <v>Open the guide</v>
      </c>
    </row>
    <row r="46">
      <c r="A46" s="41">
        <v>42</v>
      </c>
      <c r="B46" s="40" t="inlineStr">
        <is>
          <t>Text functions</t>
        </is>
      </c>
      <c r="C46" s="40" t="inlineStr">
        <is>
          <t>dvdTextSplitItem</t>
        </is>
      </c>
      <c r="D46" s="42" t="inlineStr">
        <is>
          <t>dvdTextSplitItem</t>
        </is>
      </c>
      <c r="E46" s="40" t="inlineStr">
        <is>
          <t>=dvdTextSplitItem(A4, "-", 2)</t>
        </is>
      </c>
      <c r="F46" s="42" t="str">
        <f>HYPERLINK("https://dvdaddin.dvdpm.net/en/functions/text#dvdtextsplititem","Open the guide")</f>
        <v>Open the guide</v>
      </c>
    </row>
    <row r="47">
      <c r="A47" s="41">
        <v>43</v>
      </c>
      <c r="B47" s="40" t="inlineStr">
        <is>
          <t>Text functions</t>
        </is>
      </c>
      <c r="C47" s="40" t="inlineStr">
        <is>
          <t>dvdExtractElement</t>
        </is>
      </c>
      <c r="D47" s="42" t="inlineStr">
        <is>
          <t>dvdExtractElement</t>
        </is>
      </c>
      <c r="E47" s="40" t="inlineStr">
        <is>
          <t>=dvdExtractElement(A4, 3, "/")</t>
        </is>
      </c>
      <c r="F47" s="42" t="str">
        <f>HYPERLINK("https://dvdaddin.dvdpm.net/en/functions/text#dvdextractelement","Open the guide")</f>
        <v>Open the guide</v>
      </c>
    </row>
    <row r="48">
      <c r="A48" s="41">
        <v>44</v>
      </c>
      <c r="B48" s="40" t="inlineStr">
        <is>
          <t>Text functions</t>
        </is>
      </c>
      <c r="C48" s="40" t="inlineStr">
        <is>
          <t>dvdCountOccurrences</t>
        </is>
      </c>
      <c r="D48" s="42" t="inlineStr">
        <is>
          <t>dvdCountOccurrences</t>
        </is>
      </c>
      <c r="E48" s="40" t="inlineStr">
        <is>
          <t>=dvdCountOccurrences(C4, "Floor")</t>
        </is>
      </c>
      <c r="F48" s="42" t="str">
        <f>HYPERLINK("https://dvdaddin.dvdpm.net/en/functions/text#dvdcountoccurrences","Open the guide")</f>
        <v>Open the guide</v>
      </c>
    </row>
    <row r="49">
      <c r="A49" s="41">
        <v>45</v>
      </c>
      <c r="B49" s="40" t="inlineStr">
        <is>
          <t>Text functions</t>
        </is>
      </c>
      <c r="C49" s="40" t="inlineStr">
        <is>
          <t>dvdWordCount</t>
        </is>
      </c>
      <c r="D49" s="42" t="inlineStr">
        <is>
          <t>dvdWordCount</t>
        </is>
      </c>
      <c r="E49" s="40" t="inlineStr">
        <is>
          <t>=dvdWordCount(B4)</t>
        </is>
      </c>
      <c r="F49" s="42" t="str">
        <f>HYPERLINK("https://dvdaddin.dvdpm.net/en/functions/text#dvdwordcount","Open the guide")</f>
        <v>Open the guide</v>
      </c>
    </row>
    <row r="50">
      <c r="A50" s="41">
        <v>46</v>
      </c>
      <c r="B50" s="40" t="inlineStr">
        <is>
          <t>Text functions</t>
        </is>
      </c>
      <c r="C50" s="40" t="inlineStr">
        <is>
          <t>dvdUnDiacriticsVi</t>
        </is>
      </c>
      <c r="D50" s="42" t="inlineStr">
        <is>
          <t>dvdUnDiacriticsVi</t>
        </is>
      </c>
      <c r="E50" s="40" t="inlineStr">
        <is>
          <t>=dvdUnDiacriticsVi(B4)</t>
        </is>
      </c>
      <c r="F50" s="42" t="str">
        <f>HYPERLINK("https://dvdaddin.dvdpm.net/en/functions/text#dvdundiacriticsvi","Open the guide")</f>
        <v>Open the guide</v>
      </c>
    </row>
    <row r="51">
      <c r="A51" s="41">
        <v>47</v>
      </c>
      <c r="B51" s="40" t="inlineStr">
        <is>
          <t>Text functions</t>
        </is>
      </c>
      <c r="C51" s="40" t="inlineStr">
        <is>
          <t>dvdUniConvert</t>
        </is>
      </c>
      <c r="D51" s="42" t="inlineStr">
        <is>
          <t>dvdUniConvert</t>
        </is>
      </c>
      <c r="E51" s="40" t="inlineStr">
        <is>
          <t>=dvdUniConvert(B4, C4)</t>
        </is>
      </c>
      <c r="F51" s="42" t="str">
        <f>HYPERLINK("https://dvdaddin.dvdpm.net/en/functions/text#dvduniconvert","Open the guide")</f>
        <v>Open the guide</v>
      </c>
    </row>
    <row r="52">
      <c r="A52" s="41">
        <v>48</v>
      </c>
      <c r="B52" s="40" t="inlineStr">
        <is>
          <t>Text functions</t>
        </is>
      </c>
      <c r="C52" s="40" t="inlineStr">
        <is>
          <t>dvdUniVba</t>
        </is>
      </c>
      <c r="D52" s="42" t="inlineStr">
        <is>
          <t>dvdUniVba</t>
        </is>
      </c>
      <c r="E52" s="40" t="inlineStr">
        <is>
          <t>=dvdUniVba(B4)</t>
        </is>
      </c>
      <c r="F52" s="42" t="str">
        <f>HYPERLINK("https://dvdaddin.dvdpm.net/en/functions/text#dvdunivba","Open the guide")</f>
        <v>Open the guide</v>
      </c>
    </row>
    <row r="53">
      <c r="A53" s="41">
        <v>49</v>
      </c>
      <c r="B53" s="40" t="inlineStr">
        <is>
          <t>Text functions</t>
        </is>
      </c>
      <c r="C53" s="40" t="inlineStr">
        <is>
          <t>dvdSymbol</t>
        </is>
      </c>
      <c r="D53" s="42" t="inlineStr">
        <is>
          <t>dvdSymbol</t>
        </is>
      </c>
      <c r="E53" s="40" t="inlineStr">
        <is>
          <t>=dvdSymbol(IF(C4="Pass", 2, 3))</t>
        </is>
      </c>
      <c r="F53" s="42" t="str">
        <f>HYPERLINK("https://dvdaddin.dvdpm.net/en/functions/text#dvdsymbol","Open the guide")</f>
        <v>Open the guide</v>
      </c>
    </row>
    <row r="54">
      <c r="A54" s="41">
        <v>50</v>
      </c>
      <c r="B54" s="40" t="inlineStr">
        <is>
          <t>Text functions</t>
        </is>
      </c>
      <c r="C54" s="40" t="inlineStr">
        <is>
          <t>dvdEvaluate</t>
        </is>
      </c>
      <c r="D54" s="42" t="inlineStr">
        <is>
          <t>dvdEvaluate</t>
        </is>
      </c>
      <c r="E54" s="40" t="inlineStr">
        <is>
          <t>=dvdEvaluate(B4)</t>
        </is>
      </c>
      <c r="F54" s="42" t="str">
        <f>HYPERLINK("https://dvdaddin.dvdpm.net/en/functions/text#dvdevaluate","Open the guide")</f>
        <v>Open the guide</v>
      </c>
    </row>
  </sheetData>
  <mergeCells count="1">
    <mergeCell ref="A2:F2"/>
  </mergeCells>
  <hyperlinks>
    <hyperlink ref="D5" location="'dvdAIExplain'!A1" display="dvdAIExplain"/>
    <hyperlink ref="D6" location="'dvdTranslate'!A1" display="dvdTranslate"/>
    <hyperlink ref="D7" location="'dvdStock'!A1" display="dvdStock"/>
    <hyperlink ref="D8" location="'DVDFx'!A1" display="DVDFx"/>
    <hyperlink ref="D9" location="'dvdQR'!A1" display="dvdQR"/>
    <hyperlink ref="D10" location="'dvdPic'!A1" display="dvdPic"/>
    <hyperlink ref="D11" location="'dvdColorShapes'!A1" display="dvdColorShapes"/>
    <hyperlink ref="D12" location="'dvdMoveShape'!A1" display="dvdMoveShape"/>
    <hyperlink ref="D13" location="'dvdSQL'!A1" display="dvdSQL, TH"/>
    <hyperlink ref="D14" location="'dvdSQLValue'!A1" display="dvdSQLValue"/>
    <hyperlink ref="D15" location="'dvdSheets'!A1" display="dvdSheets"/>
    <hyperlink ref="D16" location="'dvdLDate'!A1" display="dvdLDate"/>
    <hyperlink ref="D17" location="'dvdLTime'!A1" display="dvdLTime"/>
    <hyperlink ref="D18" location="'dvdLTimeDate'!A1" display="dvdLTimeDate"/>
    <hyperlink ref="D19" location="'dvdLunarToSolar'!A1" display="dvdLunarToSolar"/>
    <hyperlink ref="D20" location="'dvdSolarToLunar'!A1" display="dvdSolarToLunar"/>
    <hyperlink ref="D21" location="'dvdVnd'!A1" display="dvdVnd"/>
    <hyperlink ref="D22" location="'dvdUsd'!A1" display="dvdUsd"/>
    <hyperlink ref="D23" location="'dvdExplain'!A1" display="dvdExplain"/>
    <hyperlink ref="D24" location="'dvdExplainE'!A1" display="dvdExplainE"/>
    <hyperlink ref="D25" location="'dvdNoiSuy'!A1" display="dvdNoiSuy"/>
    <hyperlink ref="D26" location="'dvdSteelWeight'!A1" display="dvdSteelWeight"/>
    <hyperlink ref="D27" location="'dvdXlookup'!A1" display="dvdXlookup"/>
    <hyperlink ref="D28" location="'dvdELookup'!A1" display="dvdELookup"/>
    <hyperlink ref="D29" location="'dvdMCLookup'!A1" display="dvdMCLookup"/>
    <hyperlink ref="D30" location="'dvdMVLookup'!A1" display="dvdMVLookup"/>
    <hyperlink ref="D31" location="'dvdTableLookup'!A1" display="dvdTableLookup"/>
    <hyperlink ref="D32" location="'dvdLookupAllSheets'!A1" display="dvdLookupAllSheets, Floor 3, Floor 5"/>
    <hyperlink ref="D33" location="'dvdUnique'!A1" display="dvdUnique"/>
    <hyperlink ref="D34" location="'dvdUniqueV'!A1" display="dvdUniqueV"/>
    <hyperlink ref="D35" location="'dvdUnique2DArray'!A1" display="dvdUnique2DArray"/>
    <hyperlink ref="D36" location="'dvdFilter2DArray'!A1" display="dvdFilter2DArray"/>
    <hyperlink ref="D37" location="'dvdSumVisible'!A1" display="dvdSumVisible"/>
    <hyperlink ref="D38" location="'dvdSumIfColor'!A1" display="dvdSumIfColor"/>
    <hyperlink ref="D39" location="'dvdCountIfColor'!A1" display="dvdCountIfColor"/>
    <hyperlink ref="D40" location="'dvdAutoHide'!A1" display="dvdAutoHide"/>
    <hyperlink ref="D41" location="'dvdConcatIF'!A1" display="dvdConcatIF"/>
    <hyperlink ref="D42" location="'dvdConcatIFS'!A1" display="dvdConcatIFS"/>
    <hyperlink ref="D43" location="'dvdJoinIF'!A1" display="dvdJoinIF"/>
    <hyperlink ref="D44" location="'dvdJoinIFS'!A1" display="dvdJoinIFS"/>
    <hyperlink ref="D45" location="'dvdTextJoin'!A1" display="dvdTextJoin"/>
    <hyperlink ref="D46" location="'dvdTextSplitItem'!A1" display="dvdTextSplitItem"/>
    <hyperlink ref="D47" location="'dvdExtractElement'!A1" display="dvdExtractElement"/>
    <hyperlink ref="D48" location="'dvdCountOccurrences'!A1" display="dvdCountOccurrences"/>
    <hyperlink ref="D49" location="'dvdWordCount'!A1" display="dvdWordCount"/>
    <hyperlink ref="D50" location="'dvdUnDiacriticsVi'!A1" display="dvdUnDiacriticsVi"/>
    <hyperlink ref="D51" location="'dvdUniConvert'!A1" display="dvdUniConvert"/>
    <hyperlink ref="D52" location="'dvdUniVba'!A1" display="dvdUniVba"/>
    <hyperlink ref="D53" location="'dvdSymbol'!A1" display="dvdSymbol"/>
    <hyperlink ref="D54" location="'dvdEvaluate'!A1" display="dvdEvaluat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C8" sqref="C8"/>
    </sheetView>
  </sheetViews>
  <sheetFormatPr defaultRowHeight="15"/>
  <cols>
    <col min="1" max="1" width="4.00" customWidth="1"/>
    <col min="2" max="2" width="10.00" customWidth="1"/>
    <col min="3" max="3" width="22.00" customWidth="1"/>
    <col min="4" max="4" width="5.00" customWidth="1"/>
    <col min="5" max="5" width="10.00" customWidth="1"/>
    <col min="6" max="6" width="11.00" customWidth="1"/>
    <col min="7" max="7" width="12.00" customWidth="1"/>
    <col min="9" max="9" width="12.00" customWidth="1"/>
  </cols>
  <sheetData>
    <row r="1">
      <c r="A1" s="1" t="inlineStr">
        <is>
          <t>FOUNDATION COST ESTIMATE</t>
        </is>
      </c>
      <c r="I1" s="44" t="inlineStr">
        <is>
          <t>← Index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  <c r="F3" s="2" t="inlineStr">
        <is>
          <t>Unit price</t>
        </is>
      </c>
      <c r="G3" s="2" t="inlineStr">
        <is>
          <t>Amount</t>
        </is>
      </c>
    </row>
    <row r="4">
      <c r="A4" s="3">
        <v>1</v>
      </c>
      <c r="B4" s="4" t="inlineStr">
        <is>
          <t>AF.11213</t>
        </is>
      </c>
      <c r="C4" s="4" t="inlineStr">
        <is>
          <t>Lean concrete M100</t>
        </is>
      </c>
      <c r="D4" s="3" t="inlineStr">
        <is>
          <t>m3</t>
        </is>
      </c>
      <c r="E4" s="5">
        <v>12.5</v>
      </c>
      <c r="F4" s="6">
        <v>1150000</v>
      </c>
      <c r="G4" s="6">
        <v>14375000</v>
      </c>
    </row>
    <row r="5">
      <c r="A5" s="3">
        <v>2</v>
      </c>
      <c r="B5" s="4" t="inlineStr">
        <is>
          <t>AF.21224</t>
        </is>
      </c>
      <c r="C5" s="4" t="inlineStr">
        <is>
          <t>Footing concrete M250</t>
        </is>
      </c>
      <c r="D5" s="3" t="inlineStr">
        <is>
          <t>m3</t>
        </is>
      </c>
      <c r="E5" s="5">
        <v>68.4</v>
      </c>
      <c r="F5" s="6">
        <v>1480000</v>
      </c>
      <c r="G5" s="6">
        <v>101232000</v>
      </c>
    </row>
    <row r="6">
      <c r="A6" s="3">
        <v>3</v>
      </c>
      <c r="B6" s="4" t="inlineStr">
        <is>
          <t>AF.61120</t>
        </is>
      </c>
      <c r="C6" s="4" t="inlineStr">
        <is>
          <t>Footing rebar d≤18</t>
        </is>
      </c>
      <c r="D6" s="3" t="inlineStr">
        <is>
          <t>t</t>
        </is>
      </c>
      <c r="E6" s="5">
        <v>5.25</v>
      </c>
      <c r="F6" s="6">
        <v>18600000</v>
      </c>
      <c r="G6" s="6">
        <v>97650000</v>
      </c>
    </row>
    <row r="8" ht="19.50" customHeight="1">
      <c r="B8" s="7" t="inlineStr">
        <is>
          <t>Explain G5:</t>
        </is>
      </c>
    </row>
    <row r="9" ht="19.50" customHeight="1"/>
  </sheetData>
  <mergeCells count="1">
    <mergeCell ref="C8:G9"/>
  </mergeCells>
  <hyperlinks>
    <hyperlink ref="I1" location="'Index'!A5" display="← Index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4" sqref="C4"/>
    </sheetView>
  </sheetViews>
  <sheetFormatPr defaultRowHeight="15"/>
  <cols>
    <col min="1" max="1" width="4.00" customWidth="1"/>
    <col min="2" max="2" width="32.00" customWidth="1"/>
    <col min="3" max="3" width="44.00" customWidth="1"/>
    <col min="5" max="5" width="12.00" customWidth="1"/>
  </cols>
  <sheetData>
    <row r="1">
      <c r="A1" s="1" t="inlineStr">
        <is>
          <t>BILINGUAL BILL OF QUANTITIES</t>
        </is>
      </c>
      <c r="E1" s="44" t="inlineStr">
        <is>
          <t>← Index</t>
        </is>
      </c>
    </row>
    <row r="3">
      <c r="A3" s="2" t="inlineStr">
        <is>
          <t>No.</t>
        </is>
      </c>
      <c r="B3" s="2" t="inlineStr">
        <is>
          <t>Description (Vietnamese)</t>
        </is>
      </c>
      <c r="C3" s="2" t="inlineStr">
        <is>
          <t>Translation (English)</t>
        </is>
      </c>
    </row>
    <row r="4">
      <c r="A4" s="3">
        <v>1</v>
      </c>
      <c r="B4" s="4" t="inlineStr">
        <is>
          <t>Đào đất hố móng bằng máy</t>
        </is>
      </c>
      <c r="C4" s="4"/>
    </row>
    <row r="5">
      <c r="A5" s="3">
        <v>2</v>
      </c>
      <c r="B5" s="4" t="inlineStr">
        <is>
          <t>Bê tông lót móng đá 4x6 M100</t>
        </is>
      </c>
      <c r="C5" s="4"/>
    </row>
    <row r="6">
      <c r="A6" s="3">
        <v>3</v>
      </c>
      <c r="B6" s="4" t="inlineStr">
        <is>
          <t>Bê tông móng đá 1x2 M250</t>
        </is>
      </c>
      <c r="C6" s="4"/>
    </row>
    <row r="7">
      <c r="A7" s="3">
        <v>4</v>
      </c>
      <c r="B7" s="4" t="inlineStr">
        <is>
          <t>Ván khuôn móng</t>
        </is>
      </c>
      <c r="C7" s="4"/>
    </row>
  </sheetData>
  <hyperlinks>
    <hyperlink ref="E1" location="'Index'!A6" display="← Index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"/>
    </sheetView>
  </sheetViews>
  <sheetFormatPr defaultRowHeight="15"/>
  <cols>
    <col min="1" max="1" width="4.00" customWidth="1"/>
    <col min="2" max="2" width="12.00" customWidth="1"/>
    <col min="3" max="3" width="26.00" customWidth="1"/>
    <col min="4" max="4" width="14.00" customWidth="1"/>
    <col min="6" max="6" width="12.00" customWidth="1"/>
  </cols>
  <sheetData>
    <row r="1">
      <c r="A1" s="1" t="inlineStr">
        <is>
          <t>BUILDING MATERIALS &amp; CONSTRUCTION SHARES</t>
        </is>
      </c>
      <c r="F1" s="44" t="inlineStr">
        <is>
          <t>← Index</t>
        </is>
      </c>
    </row>
    <row r="3">
      <c r="A3" s="2" t="inlineStr">
        <is>
          <t>No.</t>
        </is>
      </c>
      <c r="B3" s="2" t="inlineStr">
        <is>
          <t>Ticker</t>
        </is>
      </c>
      <c r="C3" s="2" t="inlineStr">
        <is>
          <t>Sector</t>
        </is>
      </c>
      <c r="D3" s="2" t="inlineStr">
        <is>
          <t>Price (VND)</t>
        </is>
      </c>
    </row>
    <row r="4">
      <c r="A4" s="3">
        <v>1</v>
      </c>
      <c r="B4" s="3" t="inlineStr">
        <is>
          <t>HPG</t>
        </is>
      </c>
      <c r="C4" s="4" t="inlineStr">
        <is>
          <t>Construction steel</t>
        </is>
      </c>
      <c r="D4" s="4"/>
    </row>
    <row r="5">
      <c r="A5" s="3">
        <v>2</v>
      </c>
      <c r="B5" s="3" t="inlineStr">
        <is>
          <t>HSG</t>
        </is>
      </c>
      <c r="C5" s="4" t="inlineStr">
        <is>
          <t>Coated steel sheet</t>
        </is>
      </c>
      <c r="D5" s="4"/>
    </row>
    <row r="6">
      <c r="A6" s="3">
        <v>3</v>
      </c>
      <c r="B6" s="3" t="inlineStr">
        <is>
          <t>HT1</t>
        </is>
      </c>
      <c r="C6" s="4" t="inlineStr">
        <is>
          <t>Cement</t>
        </is>
      </c>
      <c r="D6" s="4"/>
    </row>
    <row r="7">
      <c r="A7" s="3">
        <v>4</v>
      </c>
      <c r="B7" s="3" t="inlineStr">
        <is>
          <t>CTD</t>
        </is>
      </c>
      <c r="C7" s="4" t="inlineStr">
        <is>
          <t>General contractor</t>
        </is>
      </c>
      <c r="D7" s="4"/>
    </row>
  </sheetData>
  <hyperlinks>
    <hyperlink ref="F1" location="'Index'!A7" display="← Index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C5" sqref="C5"/>
    </sheetView>
  </sheetViews>
  <sheetFormatPr defaultRowHeight="15"/>
  <cols>
    <col min="1" max="1" width="4.00" customWidth="1"/>
    <col min="2" max="2" width="28.00" customWidth="1"/>
    <col min="3" max="3" width="16.00" customWidth="1"/>
    <col min="5" max="5" width="12.00" customWidth="1"/>
  </cols>
  <sheetData>
    <row r="1">
      <c r="A1" s="1" t="inlineStr">
        <is>
          <t>IMPORTED EQUIPMENT — VALUE CONVERSION</t>
        </is>
      </c>
      <c r="E1" s="44" t="inlineStr">
        <is>
          <t>← Index</t>
        </is>
      </c>
    </row>
    <row r="3">
      <c r="B3" s="4" t="inlineStr">
        <is>
          <t>Contract value (USD)</t>
        </is>
      </c>
      <c r="C3" s="6">
        <v>125000</v>
      </c>
    </row>
    <row r="4">
      <c r="B4" s="4" t="inlineStr">
        <is>
          <t>Rate date</t>
        </is>
      </c>
      <c r="C4" s="8">
        <v>46203</v>
      </c>
    </row>
    <row r="5">
      <c r="B5" s="9" t="inlineStr">
        <is>
          <t>USD → VND rate</t>
        </is>
      </c>
      <c r="C5" s="4"/>
    </row>
    <row r="6">
      <c r="B6" s="4" t="inlineStr">
        <is>
          <t>Value in VND</t>
        </is>
      </c>
      <c r="C6" s="4">
        <v>0</v>
      </c>
    </row>
  </sheetData>
  <hyperlinks>
    <hyperlink ref="E1" location="'Index'!A8" display="← Index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3" sqref="D3"/>
    </sheetView>
  </sheetViews>
  <sheetFormatPr defaultRowHeight="15"/>
  <cols>
    <col min="1" max="1" width="12.00" customWidth="1"/>
    <col min="2" max="2" width="22.00" customWidth="1"/>
    <col min="3" max="3" width="2.00" customWidth="1"/>
    <col min="4" max="4" width="18.00" customWidth="1"/>
    <col min="6" max="6" width="12.00" customWidth="1"/>
  </cols>
  <sheetData>
    <row r="1">
      <c r="A1" s="1" t="inlineStr">
        <is>
          <t>PRECAST MEMBER TAG</t>
        </is>
      </c>
      <c r="F1" s="44" t="inlineStr">
        <is>
          <t>← Index</t>
        </is>
      </c>
    </row>
    <row r="3" ht="22.50" customHeight="1">
      <c r="A3" s="4" t="inlineStr">
        <is>
          <t>Member mark</t>
        </is>
      </c>
      <c r="B3" s="9" t="inlineStr">
        <is>
          <t>D-T3-12</t>
        </is>
      </c>
      <c r="D3" s="4"/>
    </row>
    <row r="4" ht="22.50" customHeight="1">
      <c r="A4" s="4" t="inlineStr">
        <is>
          <t>Type</t>
        </is>
      </c>
      <c r="B4" s="4" t="inlineStr">
        <is>
          <t>Beam, grid 3-4, level 3</t>
        </is>
      </c>
      <c r="D4" s="4"/>
    </row>
    <row r="5" ht="22.50" customHeight="1">
      <c r="A5" s="4" t="inlineStr">
        <is>
          <t>Concrete</t>
        </is>
      </c>
      <c r="B5" s="4" t="inlineStr">
        <is>
          <t>B22.5 (M300)</t>
        </is>
      </c>
      <c r="D5" s="4"/>
    </row>
    <row r="6" ht="22.50" customHeight="1">
      <c r="A6" s="4" t="inlineStr">
        <is>
          <t>Cast date</t>
        </is>
      </c>
      <c r="B6" s="10">
        <v>46280</v>
      </c>
      <c r="D6" s="4"/>
    </row>
  </sheetData>
  <mergeCells count="1">
    <mergeCell ref="D3:D6"/>
  </mergeCells>
  <hyperlinks>
    <hyperlink ref="F1" location="'Index'!A9" display="← Index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4" sqref="B4"/>
    </sheetView>
  </sheetViews>
  <sheetFormatPr defaultRowHeight="15"/>
  <cols>
    <col min="1" max="1" width="4.00" customWidth="1"/>
    <col min="2" max="2" width="30.00" customWidth="1"/>
    <col min="3" max="3" width="22.00" customWidth="1"/>
    <col min="4" max="4" width="17.00" customWidth="1"/>
    <col min="6" max="6" width="12.00" customWidth="1"/>
  </cols>
  <sheetData>
    <row r="1">
      <c r="A1" s="1" t="inlineStr">
        <is>
          <t>PHOTO APPENDIX — ACCEPTANCE RECORD BB-2026-0142</t>
        </is>
      </c>
      <c r="F1" s="44" t="inlineStr">
        <is>
          <t>← Index</t>
        </is>
      </c>
    </row>
    <row r="3">
      <c r="A3" s="2" t="inlineStr">
        <is>
          <t>No.</t>
        </is>
      </c>
      <c r="B3" s="2" t="inlineStr">
        <is>
          <t>Photo</t>
        </is>
      </c>
      <c r="C3" s="2" t="inlineStr">
        <is>
          <t>Description</t>
        </is>
      </c>
      <c r="D3" s="2" t="inlineStr">
        <is>
          <t>Photo file</t>
        </is>
      </c>
    </row>
    <row r="4">
      <c r="A4" s="3">
        <v>1</v>
      </c>
      <c r="B4" s="4"/>
      <c r="C4" s="11" t="inlineStr">
        <is>
          <t>Footing M1 rebar before concreting</t>
        </is>
      </c>
      <c r="D4" s="4" t="inlineStr">
        <is>
          <t>Anh\BB-0142-01</t>
        </is>
      </c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4"/>
      <c r="B7" s="4"/>
      <c r="C7" s="4"/>
      <c r="D7" s="4"/>
    </row>
    <row r="8">
      <c r="A8" s="4"/>
      <c r="B8" s="4"/>
      <c r="C8" s="4"/>
      <c r="D8" s="4"/>
    </row>
    <row r="9">
      <c r="A9" s="3">
        <v>2</v>
      </c>
      <c r="B9" s="4"/>
      <c r="C9" s="11" t="inlineStr">
        <is>
          <t>Concreting footing M1</t>
        </is>
      </c>
      <c r="D9" s="4" t="inlineStr">
        <is>
          <t>Anh\BB-0142-02</t>
        </is>
      </c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4"/>
      <c r="B12" s="4"/>
      <c r="C12" s="4"/>
      <c r="D12" s="4"/>
    </row>
    <row r="13">
      <c r="A13" s="4"/>
      <c r="B13" s="4"/>
      <c r="C13" s="4"/>
      <c r="D13" s="4"/>
    </row>
  </sheetData>
  <mergeCells count="8">
    <mergeCell ref="A4:A8"/>
    <mergeCell ref="B4:B8"/>
    <mergeCell ref="C4:C8"/>
    <mergeCell ref="D5:D8"/>
    <mergeCell ref="A9:A13"/>
    <mergeCell ref="B9:B13"/>
    <mergeCell ref="C9:C13"/>
    <mergeCell ref="D10:D13"/>
  </mergeCells>
  <hyperlinks>
    <hyperlink ref="F1" location="'Index'!A10" display="← Index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11" sqref="C11"/>
    </sheetView>
  </sheetViews>
  <sheetFormatPr defaultRowHeight="15"/>
  <cols>
    <col min="1" max="1" width="4.00" customWidth="1"/>
    <col min="2" max="2" width="12.00" customWidth="1"/>
    <col min="3" max="3" width="12.00" customWidth="1"/>
    <col min="4" max="4" width="18.00" customWidth="1"/>
    <col min="6" max="6" width="12.00" customWidth="1"/>
  </cols>
  <sheetData>
    <row r="1">
      <c r="A1" s="1" t="inlineStr">
        <is>
          <t>COLOUR THE SITE PLAN BY PROGRESS</t>
        </is>
      </c>
      <c r="F1" s="44" t="inlineStr">
        <is>
          <t>← Index</t>
        </is>
      </c>
    </row>
    <row r="3">
      <c r="B3" s="2" t="inlineStr">
        <is>
          <t>Zone</t>
        </is>
      </c>
      <c r="C3" s="2" t="inlineStr">
        <is>
          <t>Colour</t>
        </is>
      </c>
      <c r="D3" s="2" t="inlineStr">
        <is>
          <t>Status</t>
        </is>
      </c>
    </row>
    <row r="4">
      <c r="B4" s="3" t="inlineStr">
        <is>
          <t>KV-01</t>
        </is>
      </c>
      <c r="C4" s="3" t="inlineStr">
        <is>
          <t>#00B050</t>
        </is>
      </c>
      <c r="D4" s="4" t="inlineStr">
        <is>
          <t>Completed</t>
        </is>
      </c>
    </row>
    <row r="5">
      <c r="B5" s="3" t="inlineStr">
        <is>
          <t>KV-02</t>
        </is>
      </c>
      <c r="C5" s="3" t="inlineStr">
        <is>
          <t>#00B050</t>
        </is>
      </c>
      <c r="D5" s="4" t="inlineStr">
        <is>
          <t>Completed</t>
        </is>
      </c>
    </row>
    <row r="6">
      <c r="B6" s="3" t="inlineStr">
        <is>
          <t>KV-03</t>
        </is>
      </c>
      <c r="C6" s="3" t="inlineStr">
        <is>
          <t>#FFC000</t>
        </is>
      </c>
      <c r="D6" s="4" t="inlineStr">
        <is>
          <t>In progress</t>
        </is>
      </c>
    </row>
    <row r="7">
      <c r="B7" s="3" t="inlineStr">
        <is>
          <t>KV-04</t>
        </is>
      </c>
      <c r="C7" s="3" t="inlineStr">
        <is>
          <t>#FFC000</t>
        </is>
      </c>
      <c r="D7" s="4" t="inlineStr">
        <is>
          <t>In progress</t>
        </is>
      </c>
    </row>
    <row r="8">
      <c r="B8" s="3" t="inlineStr">
        <is>
          <t>KV-05</t>
        </is>
      </c>
      <c r="C8" s="3" t="inlineStr">
        <is>
          <t>#BFBFBF</t>
        </is>
      </c>
      <c r="D8" s="4" t="inlineStr">
        <is>
          <t>Not started</t>
        </is>
      </c>
    </row>
    <row r="9">
      <c r="B9" s="3" t="inlineStr">
        <is>
          <t>KV-06</t>
        </is>
      </c>
      <c r="C9" s="3" t="inlineStr">
        <is>
          <t>#BFBFBF</t>
        </is>
      </c>
      <c r="D9" s="4" t="inlineStr">
        <is>
          <t>Not started</t>
        </is>
      </c>
    </row>
    <row r="11">
      <c r="B11" s="7" t="inlineStr">
        <is>
          <t>Colouring:</t>
        </is>
      </c>
    </row>
  </sheetData>
  <hyperlinks>
    <hyperlink ref="F1" location="'Index'!A11" display="← Index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7" sqref="C7"/>
    </sheetView>
  </sheetViews>
  <sheetFormatPr defaultRowHeight="15"/>
  <cols>
    <col min="1" max="1" width="4.00" customWidth="1"/>
    <col min="2" max="2" width="22.00" customWidth="1"/>
    <col min="3" max="3" width="16.00" customWidth="1"/>
    <col min="4" max="4" width="8.40" customWidth="1"/>
    <col min="5" max="5" width="8.40" customWidth="1"/>
    <col min="7" max="7" width="12.00" customWidth="1"/>
  </cols>
  <sheetData>
    <row r="1">
      <c r="A1" s="1" t="inlineStr">
        <is>
          <t>PROGRESS ARROW CONTROL</t>
        </is>
      </c>
      <c r="G1" s="44" t="inlineStr">
        <is>
          <t>← Index</t>
        </is>
      </c>
    </row>
    <row r="3">
      <c r="B3" s="4" t="inlineStr">
        <is>
          <t>Shape name</t>
        </is>
      </c>
      <c r="C3" s="4" t="inlineStr">
        <is>
          <t>MuiTenTienDo</t>
        </is>
      </c>
    </row>
    <row r="4">
      <c r="B4" s="4" t="inlineStr">
        <is>
          <t>Top (pt)</t>
        </is>
      </c>
      <c r="C4" s="4">
        <v>120</v>
      </c>
    </row>
    <row r="5">
      <c r="B5" s="4" t="inlineStr">
        <is>
          <t>Left (pt)</t>
        </is>
      </c>
      <c r="C5" s="12">
        <v>386.4</v>
      </c>
    </row>
    <row r="7">
      <c r="B7" s="7" t="inlineStr">
        <is>
          <t>Move shape:</t>
        </is>
      </c>
    </row>
  </sheetData>
  <hyperlinks>
    <hyperlink ref="G1" location="'Index'!A12" display="← Index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"/>
  <sheetViews>
    <sheetView workbookViewId="0">
      <selection activeCell="B3" sqref="B3"/>
    </sheetView>
  </sheetViews>
  <sheetFormatPr defaultRowHeight="15"/>
  <cols>
    <col min="1" max="1" width="4.00" customWidth="1"/>
    <col min="2" max="2" width="10.00" customWidth="1"/>
    <col min="3" max="3" width="26.00" customWidth="1"/>
    <col min="4" max="4" width="11.00" customWidth="1"/>
    <col min="10" max="10" width="8.40" customWidth="1"/>
    <col min="12" max="12" width="12.00" customWidth="1"/>
  </cols>
  <sheetData>
    <row r="1">
      <c r="A1" s="1" t="inlineStr">
        <is>
          <t>FOUNDATION QUANTITIES — READ FROM THE QUANTITY FILE</t>
        </is>
      </c>
      <c r="L1" s="44" t="inlineStr">
        <is>
          <t>← Index</t>
        </is>
      </c>
    </row>
  </sheetData>
  <hyperlinks>
    <hyperlink ref="L1" location="'Index'!A13" display="← Index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4.00" customWidth="1"/>
    <col min="2" max="2" width="12.00" customWidth="1"/>
    <col min="3" max="3" width="10.00" customWidth="1"/>
    <col min="4" max="4" width="26.00" customWidth="1"/>
    <col min="5" max="5" width="7.00" customWidth="1"/>
    <col min="6" max="6" width="11.00" customWidth="1"/>
    <col min="8" max="8" width="12.00" customWidth="1"/>
  </cols>
  <sheetData>
    <row r="1">
      <c r="A1" s="1" t="inlineStr">
        <is>
          <t>QUANTITY SUMMARY</t>
        </is>
      </c>
      <c r="H1" s="44" t="inlineStr">
        <is>
          <t>← Index</t>
        </is>
      </c>
    </row>
    <row r="3">
      <c r="A3" s="2" t="inlineStr">
        <is>
          <t>No.</t>
        </is>
      </c>
      <c r="B3" s="2" t="inlineStr">
        <is>
          <t>Package</t>
        </is>
      </c>
      <c r="C3" s="2" t="inlineStr">
        <is>
          <t>Code</t>
        </is>
      </c>
      <c r="D3" s="2" t="inlineStr">
        <is>
          <t>Description</t>
        </is>
      </c>
      <c r="E3" s="2" t="inlineStr">
        <is>
          <t>Unit</t>
        </is>
      </c>
      <c r="F3" s="2" t="inlineStr">
        <is>
          <t>Quantity</t>
        </is>
      </c>
    </row>
    <row r="4">
      <c r="A4" s="3">
        <v>1</v>
      </c>
      <c r="B4" s="4" t="inlineStr">
        <is>
          <t>Foundation</t>
        </is>
      </c>
      <c r="C4" s="4" t="inlineStr">
        <is>
          <t>AB.25123</t>
        </is>
      </c>
      <c r="D4" s="4" t="inlineStr">
        <is>
          <t>Machine excavation of footings</t>
        </is>
      </c>
      <c r="E4" s="3" t="inlineStr">
        <is>
          <t>m3</t>
        </is>
      </c>
      <c r="F4" s="12">
        <v>412.6</v>
      </c>
    </row>
    <row r="5">
      <c r="A5" s="3">
        <v>2</v>
      </c>
      <c r="B5" s="4" t="inlineStr">
        <is>
          <t>Foundation</t>
        </is>
      </c>
      <c r="C5" s="4" t="inlineStr">
        <is>
          <t>AF.11213</t>
        </is>
      </c>
      <c r="D5" s="4" t="inlineStr">
        <is>
          <t>Lean concrete M100</t>
        </is>
      </c>
      <c r="E5" s="3" t="inlineStr">
        <is>
          <t>m3</t>
        </is>
      </c>
      <c r="F5" s="12">
        <v>12.5</v>
      </c>
    </row>
    <row r="6">
      <c r="A6" s="3">
        <v>3</v>
      </c>
      <c r="B6" s="4" t="inlineStr">
        <is>
          <t>Foundation</t>
        </is>
      </c>
      <c r="C6" s="4" t="inlineStr">
        <is>
          <t>AF.21224</t>
        </is>
      </c>
      <c r="D6" s="4" t="inlineStr">
        <is>
          <t>Footing concrete M250</t>
        </is>
      </c>
      <c r="E6" s="3" t="inlineStr">
        <is>
          <t>m3</t>
        </is>
      </c>
      <c r="F6" s="12">
        <v>68.4</v>
      </c>
    </row>
    <row r="7">
      <c r="A7" s="3">
        <v>4</v>
      </c>
      <c r="B7" s="4" t="inlineStr">
        <is>
          <t>Foundation</t>
        </is>
      </c>
      <c r="C7" s="4" t="inlineStr">
        <is>
          <t>AF.61120</t>
        </is>
      </c>
      <c r="D7" s="4" t="inlineStr">
        <is>
          <t>Footing rebar d≤18</t>
        </is>
      </c>
      <c r="E7" s="3" t="inlineStr">
        <is>
          <t>t</t>
        </is>
      </c>
      <c r="F7" s="5">
        <v>5.25</v>
      </c>
    </row>
    <row r="8">
      <c r="A8" s="3">
        <v>5</v>
      </c>
      <c r="B8" s="4" t="inlineStr">
        <is>
          <t>Foundation</t>
        </is>
      </c>
      <c r="C8" s="4" t="inlineStr">
        <is>
          <t>AF.81111</t>
        </is>
      </c>
      <c r="D8" s="4" t="inlineStr">
        <is>
          <t>Footing formwork</t>
        </is>
      </c>
      <c r="E8" s="3" t="inlineStr">
        <is>
          <t>m2</t>
        </is>
      </c>
      <c r="F8" s="12">
        <v>96.8</v>
      </c>
    </row>
    <row r="9">
      <c r="A9" s="3">
        <v>6</v>
      </c>
      <c r="B9" s="4" t="inlineStr">
        <is>
          <t>Superstructure</t>
        </is>
      </c>
      <c r="C9" s="4" t="inlineStr">
        <is>
          <t>AF.22234</t>
        </is>
      </c>
      <c r="D9" s="4" t="inlineStr">
        <is>
          <t>Column concrete M300</t>
        </is>
      </c>
      <c r="E9" s="3" t="inlineStr">
        <is>
          <t>m3</t>
        </is>
      </c>
      <c r="F9" s="12">
        <v>42.6</v>
      </c>
    </row>
    <row r="10">
      <c r="A10" s="3">
        <v>7</v>
      </c>
      <c r="B10" s="4" t="inlineStr">
        <is>
          <t>Superstructure</t>
        </is>
      </c>
      <c r="C10" s="4" t="inlineStr">
        <is>
          <t>AF.61421</t>
        </is>
      </c>
      <c r="D10" s="4" t="inlineStr">
        <is>
          <t>Column rebar d≤18</t>
        </is>
      </c>
      <c r="E10" s="3" t="inlineStr">
        <is>
          <t>t</t>
        </is>
      </c>
      <c r="F10" s="5">
        <v>7.85</v>
      </c>
    </row>
    <row r="11">
      <c r="A11" s="3">
        <v>8</v>
      </c>
      <c r="B11" s="4" t="inlineStr">
        <is>
          <t>Superstructure</t>
        </is>
      </c>
      <c r="C11" s="4" t="inlineStr">
        <is>
          <t>AF.82111</t>
        </is>
      </c>
      <c r="D11" s="4" t="inlineStr">
        <is>
          <t>Column formwork</t>
        </is>
      </c>
      <c r="E11" s="3" t="inlineStr">
        <is>
          <t>m2</t>
        </is>
      </c>
      <c r="F11" s="12">
        <v>318.4</v>
      </c>
    </row>
  </sheetData>
  <hyperlinks>
    <hyperlink ref="H1" location="'Index'!A13" display="← Index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B4" sqref="B4"/>
    </sheetView>
  </sheetViews>
  <sheetFormatPr defaultRowHeight="15"/>
  <cols>
    <col min="1" max="1" width="24.00" customWidth="1"/>
    <col min="2" max="2" width="14.00" customWidth="1"/>
    <col min="8" max="8" width="8.40" customWidth="1"/>
    <col min="10" max="10" width="12.00" customWidth="1"/>
  </cols>
  <sheetData>
    <row r="1">
      <c r="A1" s="1" t="inlineStr">
        <is>
          <t>CONCRETE FROM THE TEAMS' FILES</t>
        </is>
      </c>
      <c r="J1" s="44" t="inlineStr">
        <is>
          <t>← Index</t>
        </is>
      </c>
    </row>
    <row r="3">
      <c r="A3" s="2" t="inlineStr">
        <is>
          <t>Quantity file</t>
        </is>
      </c>
      <c r="B3" s="2" t="inlineStr">
        <is>
          <t>Concrete (m3)</t>
        </is>
      </c>
    </row>
    <row r="4">
      <c r="A4" s="4" t="inlineStr">
        <is>
          <t>D:\DuAn\KL-Doi1.xlsx</t>
        </is>
      </c>
      <c r="B4" s="4"/>
    </row>
    <row r="5">
      <c r="A5" s="4" t="inlineStr">
        <is>
          <t>D:\DuAn\KL-Doi2.xlsx</t>
        </is>
      </c>
      <c r="B5" s="4"/>
    </row>
    <row r="6">
      <c r="A6" s="4" t="inlineStr">
        <is>
          <t>D:\DuAn\KL-Doi3.xlsx</t>
        </is>
      </c>
      <c r="B6" s="4"/>
    </row>
    <row r="7">
      <c r="A7" s="9" t="inlineStr">
        <is>
          <t>Total</t>
        </is>
      </c>
      <c r="B7" s="4"/>
    </row>
  </sheetData>
  <hyperlinks>
    <hyperlink ref="J1" location="'Index'!A14" display="← Index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C5" sqref="C5"/>
    </sheetView>
  </sheetViews>
  <sheetFormatPr defaultRowHeight="15"/>
  <cols>
    <col min="1" max="1" width="4.00" customWidth="1"/>
    <col min="2" max="2" width="16.00" customWidth="1"/>
    <col min="3" max="3" width="26.00" customWidth="1"/>
    <col min="5" max="5" width="12.00" customWidth="1"/>
  </cols>
  <sheetData>
    <row r="1">
      <c r="A1" s="1" t="inlineStr">
        <is>
          <t>SHEETS OF A CLOSED FILE</t>
        </is>
      </c>
      <c r="E1" s="44" t="inlineStr">
        <is>
          <t>← Index</t>
        </is>
      </c>
    </row>
    <row r="3">
      <c r="B3" s="13" t="inlineStr">
        <is>
          <t>File path:</t>
        </is>
      </c>
      <c r="C3" s="1" t="inlineStr">
        <is>
          <t>D:\DuAn\KhoiLuong.xlsx</t>
        </is>
      </c>
    </row>
    <row r="5">
      <c r="B5" s="7" t="inlineStr">
        <is>
          <t>Sheets:</t>
        </is>
      </c>
    </row>
  </sheetData>
  <hyperlinks>
    <hyperlink ref="E1" location="'Index'!A15" display="← Index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C7" sqref="C7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9.00" customWidth="1"/>
    <col min="5" max="5" width="9.00" customWidth="1"/>
    <col min="6" max="6" width="9.00" customWidth="1"/>
    <col min="7" max="7" width="9.00" customWidth="1"/>
    <col min="9" max="9" width="12.00" customWidth="1"/>
  </cols>
  <sheetData>
    <row r="1">
      <c r="A1" s="1" t="inlineStr">
        <is>
          <t>WORK ACCEPTANCE RECORD</t>
        </is>
      </c>
      <c r="I1" s="44" t="inlineStr">
        <is>
          <t>← Index</t>
        </is>
      </c>
    </row>
    <row r="2">
      <c r="A2" s="7" t="inlineStr">
        <is>
          <t>Project: 9-storey office building</t>
        </is>
      </c>
    </row>
    <row r="4">
      <c r="B4" s="13" t="inlineStr">
        <is>
          <t>Acceptance date:</t>
        </is>
      </c>
      <c r="C4" s="14">
        <v>46283</v>
      </c>
    </row>
    <row r="6">
      <c r="B6" s="15" t="inlineStr">
        <is>
          <t>Language</t>
        </is>
      </c>
      <c r="C6" s="16" t="inlineStr">
        <is>
          <t>Date line</t>
        </is>
      </c>
    </row>
    <row r="7">
      <c r="B7" s="17">
        <v>0</v>
      </c>
    </row>
    <row r="8">
      <c r="B8" s="17">
        <v>1</v>
      </c>
    </row>
    <row r="9">
      <c r="B9" s="17">
        <v>2</v>
      </c>
    </row>
  </sheetData>
  <hyperlinks>
    <hyperlink ref="I1" location="'Index'!A16" display="← Index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C8" sqref="C8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10.00" customWidth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SITE DIARY – 9-STOREY OFFICE BUILDING</t>
        </is>
      </c>
      <c r="H1" s="44" t="inlineStr">
        <is>
          <t>← Index</t>
        </is>
      </c>
    </row>
    <row r="2">
      <c r="A2" s="7" t="inlineStr">
        <is>
          <t>9/18/2026 – Concrete pour, level 5 slab</t>
        </is>
      </c>
    </row>
    <row r="4">
      <c r="B4" s="13" t="inlineStr">
        <is>
          <t>Pour started</t>
        </is>
      </c>
      <c r="C4" s="18">
        <v>0.3125</v>
      </c>
    </row>
    <row r="5">
      <c r="B5" s="13" t="inlineStr">
        <is>
          <t>Pour finished</t>
        </is>
      </c>
      <c r="C5" s="18">
        <v>0.65625</v>
      </c>
    </row>
    <row r="7">
      <c r="B7" s="19" t="inlineStr">
        <is>
          <t>Diary wording:</t>
        </is>
      </c>
    </row>
    <row r="8">
      <c r="B8" s="13" t="inlineStr">
        <is>
          <t>– Pour started:</t>
        </is>
      </c>
    </row>
    <row r="9">
      <c r="B9" s="13" t="inlineStr">
        <is>
          <t>– Pour finished:</t>
        </is>
      </c>
    </row>
  </sheetData>
  <hyperlinks>
    <hyperlink ref="H1" location="'Index'!A17" display="← Index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C9" sqref="C9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10.00" customWidth="1"/>
    <col min="5" max="5" width="10.00" customWidth="1"/>
    <col min="6" max="6" width="10.00" customWidth="1"/>
    <col min="7" max="7" width="10.00" customWidth="1"/>
    <col min="9" max="9" width="12.00" customWidth="1"/>
  </cols>
  <sheetData>
    <row r="1">
      <c r="A1" s="1" t="inlineStr">
        <is>
          <t>WORK ACCEPTANCE RECORD</t>
        </is>
      </c>
      <c r="I1" s="44" t="inlineStr">
        <is>
          <t>← Index</t>
        </is>
      </c>
    </row>
    <row r="2">
      <c r="A2" s="7" t="inlineStr">
        <is>
          <t>Work: level 5 slab reinforcement – 9-storey office building</t>
        </is>
      </c>
    </row>
    <row r="4">
      <c r="B4" s="13" t="inlineStr">
        <is>
          <t>Inspection date</t>
        </is>
      </c>
      <c r="C4" s="14">
        <v>46283</v>
      </c>
    </row>
    <row r="5">
      <c r="B5" s="13" t="inlineStr">
        <is>
          <t>Start time</t>
        </is>
      </c>
      <c r="C5" s="18">
        <v>0.3333333333333333</v>
      </c>
    </row>
    <row r="6">
      <c r="B6" s="13" t="inlineStr">
        <is>
          <t>End time</t>
        </is>
      </c>
      <c r="C6" s="18">
        <v>0.4375</v>
      </c>
    </row>
    <row r="8">
      <c r="B8" s="1" t="inlineStr">
        <is>
          <t>Time of inspection:</t>
        </is>
      </c>
    </row>
    <row r="9">
      <c r="B9" s="13" t="inlineStr">
        <is>
          <t>– Start:</t>
        </is>
      </c>
    </row>
    <row r="10">
      <c r="B10" s="13" t="inlineStr">
        <is>
          <t>– End:</t>
        </is>
      </c>
    </row>
  </sheetData>
  <hyperlinks>
    <hyperlink ref="I1" location="'Index'!A18" display="← Index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D4" sqref="D4"/>
    </sheetView>
  </sheetViews>
  <sheetFormatPr defaultRowHeight="15"/>
  <cols>
    <col min="1" max="1" width="3.00" customWidth="1"/>
    <col min="2" max="2" width="28.00" customWidth="1"/>
    <col min="3" max="3" width="14.00" customWidth="1"/>
    <col min="4" max="4" width="15.00" customWidth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TẾT 2027 HOLIDAY BREAK – 9-STOREY OFFICE BUILDING</t>
        </is>
      </c>
      <c r="H1" s="44" t="inlineStr">
        <is>
          <t>← Index</t>
        </is>
      </c>
    </row>
    <row r="3">
      <c r="B3" s="20" t="inlineStr">
        <is>
          <t>Milestone</t>
        </is>
      </c>
      <c r="C3" s="2" t="inlineStr">
        <is>
          <t>Lunar date</t>
        </is>
      </c>
      <c r="D3" s="2" t="inlineStr">
        <is>
          <t>Solar date</t>
        </is>
      </c>
    </row>
    <row r="4">
      <c r="B4" s="4" t="inlineStr">
        <is>
          <t>Break starts (28th, 12th month)</t>
        </is>
      </c>
      <c r="C4" s="8">
        <v>46384</v>
      </c>
      <c r="D4" s="4"/>
    </row>
    <row r="5">
      <c r="B5" s="4" t="inlineStr">
        <is>
          <t>Lunar New Year's Day</t>
        </is>
      </c>
      <c r="C5" s="8">
        <v>46388</v>
      </c>
      <c r="D5" s="4"/>
    </row>
    <row r="6">
      <c r="B6" s="4" t="inlineStr">
        <is>
          <t>Work resumes (6th day)</t>
        </is>
      </c>
      <c r="C6" s="8">
        <v>46393</v>
      </c>
      <c r="D6" s="4"/>
    </row>
  </sheetData>
  <hyperlinks>
    <hyperlink ref="H1" location="'Index'!A19" display="← Index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D4" sqref="D4"/>
    </sheetView>
  </sheetViews>
  <sheetFormatPr defaultRowHeight="15"/>
  <cols>
    <col min="1" max="1" width="3.00" customWidth="1"/>
    <col min="2" max="2" width="24.00" customWidth="1"/>
    <col min="3" max="3" width="14.00" customWidth="1"/>
    <col min="4" max="4" width="15.00" customWidth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KEY MILESTONES – 9-STOREY OFFICE BUILDING</t>
        </is>
      </c>
      <c r="H1" s="44" t="inlineStr">
        <is>
          <t>← Index</t>
        </is>
      </c>
    </row>
    <row r="3">
      <c r="B3" s="20" t="inlineStr">
        <is>
          <t>Milestone</t>
        </is>
      </c>
      <c r="C3" s="2" t="inlineStr">
        <is>
          <t>Solar date</t>
        </is>
      </c>
      <c r="D3" s="2" t="inlineStr">
        <is>
          <t>Lunar date</t>
        </is>
      </c>
    </row>
    <row r="4">
      <c r="B4" s="4" t="inlineStr">
        <is>
          <t>Groundbreaking</t>
        </is>
      </c>
      <c r="C4" s="8">
        <v>46283</v>
      </c>
      <c r="D4" s="4"/>
    </row>
    <row r="5">
      <c r="B5" s="4" t="inlineStr">
        <is>
          <t>Foundations complete</t>
        </is>
      </c>
      <c r="C5" s="8">
        <v>46381</v>
      </c>
      <c r="D5" s="4"/>
    </row>
    <row r="6">
      <c r="B6" s="4" t="inlineStr">
        <is>
          <t>Topping out</t>
        </is>
      </c>
      <c r="C6" s="8">
        <v>46535</v>
      </c>
      <c r="D6" s="4"/>
    </row>
  </sheetData>
  <hyperlinks>
    <hyperlink ref="H1" location="'Index'!A20" display="← Index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C4" sqref="C4"/>
    </sheetView>
  </sheetViews>
  <sheetFormatPr defaultRowHeight="15"/>
  <cols>
    <col min="1" max="1" width="4.00" customWidth="1"/>
    <col min="2" max="2" width="26.00" customWidth="1"/>
    <col min="3" max="3" width="16.00" customWidth="1"/>
    <col min="4" max="4" width="10.00" customWidth="1"/>
    <col min="5" max="5" width="10.00" customWidth="1"/>
    <col min="7" max="7" width="12.00" customWidth="1"/>
  </cols>
  <sheetData>
    <row r="1">
      <c r="A1" s="1" t="inlineStr">
        <is>
          <t>PAYMENT CERTIFICATE — PERIOD 3</t>
        </is>
      </c>
      <c r="G1" s="44" t="inlineStr">
        <is>
          <t>← Index</t>
        </is>
      </c>
    </row>
    <row r="3">
      <c r="B3" s="13" t="inlineStr">
        <is>
          <t>Amount claimed</t>
        </is>
      </c>
      <c r="C3" s="21">
        <v>1250000</v>
      </c>
    </row>
    <row r="4">
      <c r="B4" s="7" t="inlineStr">
        <is>
          <t>In words:</t>
        </is>
      </c>
    </row>
  </sheetData>
  <hyperlinks>
    <hyperlink ref="G1" location="'Index'!A21" display="← Index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activeCell="C5" sqref="C5"/>
    </sheetView>
  </sheetViews>
  <sheetFormatPr defaultRowHeight="15"/>
  <cols>
    <col min="1" max="1" width="3.00" customWidth="1"/>
    <col min="2" max="2" width="34.00" customWidth="1"/>
    <col min="3" max="3" width="14.00" customWidth="1"/>
    <col min="4" max="4" width="10.00" customWidth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CONTRACT APPENDIX 02 – IMPORTED EQUIPMENT</t>
        </is>
      </c>
      <c r="H1" s="44" t="inlineStr">
        <is>
          <t>← Index</t>
        </is>
      </c>
    </row>
    <row r="2">
      <c r="A2" s="7" t="inlineStr">
        <is>
          <t>Project: 9-storey office building</t>
        </is>
      </c>
    </row>
    <row r="4">
      <c r="B4" s="13" t="inlineStr">
        <is>
          <t>Passenger lifts 1,000 kg (2 sets), USD</t>
        </is>
      </c>
      <c r="C4" s="22">
        <v>48650.5</v>
      </c>
    </row>
    <row r="5">
      <c r="B5" s="7" t="inlineStr">
        <is>
          <t>In words:</t>
        </is>
      </c>
    </row>
  </sheetData>
  <hyperlinks>
    <hyperlink ref="H1" location="'Index'!A22" display="← Index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F4" sqref="F4"/>
    </sheetView>
  </sheetViews>
  <sheetFormatPr defaultRowHeight="15"/>
  <cols>
    <col min="1" max="1" width="11.00" customWidth="1"/>
    <col min="2" max="2" width="4.00" customWidth="1"/>
    <col min="3" max="3" width="5.00" customWidth="1"/>
    <col min="4" max="4" width="5.00" customWidth="1"/>
    <col min="5" max="5" width="5.00" customWidth="1"/>
    <col min="6" max="6" width="7.00" customWidth="1"/>
    <col min="7" max="7" width="22.00" customWidth="1"/>
    <col min="9" max="9" width="12.00" customWidth="1"/>
  </cols>
  <sheetData>
    <row r="1">
      <c r="A1" s="1" t="inlineStr">
        <is>
          <t>PIT EXCAVATION QUANTITIES (dimensions in m)</t>
        </is>
      </c>
      <c r="I1" s="44" t="inlineStr">
        <is>
          <t>← Index</t>
        </is>
      </c>
    </row>
    <row r="3">
      <c r="A3" s="20" t="inlineStr">
        <is>
          <t>Item</t>
        </is>
      </c>
      <c r="B3" s="2" t="inlineStr">
        <is>
          <t>Qty</t>
        </is>
      </c>
      <c r="C3" s="2" t="inlineStr">
        <is>
          <t>L</t>
        </is>
      </c>
      <c r="D3" s="2" t="inlineStr">
        <is>
          <t>W</t>
        </is>
      </c>
      <c r="E3" s="2" t="inlineStr">
        <is>
          <t>D</t>
        </is>
      </c>
      <c r="F3" s="2" t="inlineStr">
        <is>
          <t>Vol (m³)</t>
        </is>
      </c>
      <c r="G3" s="20" t="inlineStr">
        <is>
          <t>Explanation</t>
        </is>
      </c>
    </row>
    <row r="4">
      <c r="A4" s="4" t="inlineStr">
        <is>
          <t>Pit M1</t>
        </is>
      </c>
      <c r="B4" s="3">
        <v>6</v>
      </c>
      <c r="C4" s="3">
        <v>3</v>
      </c>
      <c r="D4" s="3">
        <v>3</v>
      </c>
      <c r="E4" s="3">
        <v>2</v>
      </c>
      <c r="F4" s="4">
        <f>B4*C4*D4*E4</f>
        <v>108.0</v>
      </c>
      <c r="G4" s="4"/>
    </row>
    <row r="5">
      <c r="A5" s="4" t="inlineStr">
        <is>
          <t>Pit M2</t>
        </is>
      </c>
      <c r="B5" s="3">
        <v>4</v>
      </c>
      <c r="C5" s="3">
        <v>4</v>
      </c>
      <c r="D5" s="3">
        <v>3</v>
      </c>
      <c r="E5" s="3">
        <v>2</v>
      </c>
      <c r="F5" s="4">
        <f>B5*C5*D5*E5</f>
        <v>96.0</v>
      </c>
      <c r="G5" s="4"/>
    </row>
    <row r="6">
      <c r="A6" s="9" t="inlineStr">
        <is>
          <t>Total</t>
        </is>
      </c>
      <c r="B6" s="4"/>
      <c r="C6" s="4"/>
      <c r="D6" s="4"/>
      <c r="E6" s="4"/>
      <c r="F6" s="9">
        <f>SUM(F4:F5)</f>
        <v>204.0</v>
      </c>
      <c r="G6" s="4"/>
    </row>
  </sheetData>
  <hyperlinks>
    <hyperlink ref="I1" location="'Index'!A23" display="← Index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G4" sqref="G4"/>
    </sheetView>
  </sheetViews>
  <sheetFormatPr defaultRowHeight="15"/>
  <cols>
    <col min="1" max="1" width="11.00" customWidth="1"/>
    <col min="2" max="2" width="4.00" customWidth="1"/>
    <col min="3" max="3" width="5.00" customWidth="1"/>
    <col min="4" max="4" width="5.00" customWidth="1"/>
    <col min="5" max="5" width="5.00" customWidth="1"/>
    <col min="6" max="6" width="7.00" customWidth="1"/>
    <col min="7" max="7" width="22.00" customWidth="1"/>
    <col min="9" max="9" width="12.00" customWidth="1"/>
  </cols>
  <sheetData>
    <row r="1">
      <c r="A1" s="1" t="inlineStr">
        <is>
          <t>PIT EXCAVATION QUANTITIES (dimensions in m)</t>
        </is>
      </c>
      <c r="I1" s="44" t="inlineStr">
        <is>
          <t>← Index</t>
        </is>
      </c>
    </row>
    <row r="3">
      <c r="A3" s="20" t="inlineStr">
        <is>
          <t>Item</t>
        </is>
      </c>
      <c r="B3" s="2" t="inlineStr">
        <is>
          <t>Qty</t>
        </is>
      </c>
      <c r="C3" s="2" t="inlineStr">
        <is>
          <t>L</t>
        </is>
      </c>
      <c r="D3" s="2" t="inlineStr">
        <is>
          <t>W</t>
        </is>
      </c>
      <c r="E3" s="2" t="inlineStr">
        <is>
          <t>D</t>
        </is>
      </c>
      <c r="F3" s="2" t="inlineStr">
        <is>
          <t>Vol (m³)</t>
        </is>
      </c>
      <c r="G3" s="20" t="inlineStr">
        <is>
          <t>Explanation</t>
        </is>
      </c>
    </row>
    <row r="4">
      <c r="A4" s="4" t="inlineStr">
        <is>
          <t>Pit M1</t>
        </is>
      </c>
      <c r="B4" s="3">
        <v>6</v>
      </c>
      <c r="C4" s="3">
        <v>3</v>
      </c>
      <c r="D4" s="3">
        <v>3</v>
      </c>
      <c r="E4" s="3">
        <v>2</v>
      </c>
      <c r="F4" s="4">
        <v>108</v>
      </c>
      <c r="G4" s="4"/>
    </row>
    <row r="5">
      <c r="A5" s="4" t="inlineStr">
        <is>
          <t>Pit M2</t>
        </is>
      </c>
      <c r="B5" s="3">
        <v>4</v>
      </c>
      <c r="C5" s="3">
        <v>4</v>
      </c>
      <c r="D5" s="3">
        <v>3</v>
      </c>
      <c r="E5" s="3">
        <v>2</v>
      </c>
      <c r="F5" s="4">
        <v>96</v>
      </c>
      <c r="G5" s="4"/>
    </row>
    <row r="6">
      <c r="A6" s="9" t="inlineStr">
        <is>
          <t>Total</t>
        </is>
      </c>
      <c r="B6" s="4"/>
      <c r="C6" s="4"/>
      <c r="D6" s="4"/>
      <c r="E6" s="4"/>
      <c r="F6" s="9">
        <v>204</v>
      </c>
      <c r="G6" s="4"/>
    </row>
  </sheetData>
  <hyperlinks>
    <hyperlink ref="I1" location="'Index'!A24" display="← Index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C8" sqref="C8"/>
    </sheetView>
  </sheetViews>
  <sheetFormatPr defaultRowHeight="15"/>
  <cols>
    <col min="1" max="1" width="3.00" customWidth="1"/>
    <col min="2" max="2" width="22.00" customWidth="1"/>
    <col min="3" max="3" width="12.00" customWidth="1"/>
    <col min="4" max="4" width="10.00" customWidth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HEIGHT FACTOR k – TERRAIN B (TCVN 2737:1995)</t>
        </is>
      </c>
      <c r="H1" s="44" t="inlineStr">
        <is>
          <t>← Index</t>
        </is>
      </c>
    </row>
    <row r="3">
      <c r="B3" s="2" t="inlineStr">
        <is>
          <t>Height z (m)</t>
        </is>
      </c>
      <c r="C3" s="2" t="inlineStr">
        <is>
          <t>Factor k</t>
        </is>
      </c>
    </row>
    <row r="4">
      <c r="B4" s="3">
        <v>30</v>
      </c>
      <c r="C4" s="5">
        <v>1.22</v>
      </c>
    </row>
    <row r="5">
      <c r="B5" s="3">
        <v>40</v>
      </c>
      <c r="C5" s="5">
        <v>1.28</v>
      </c>
    </row>
    <row r="7">
      <c r="B7" s="13" t="inlineStr">
        <is>
          <t>Roof height z (m)</t>
        </is>
      </c>
      <c r="C7" s="1">
        <v>33</v>
      </c>
    </row>
    <row r="8">
      <c r="B8" s="1" t="inlineStr">
        <is>
          <t>Factor k at roof</t>
        </is>
      </c>
    </row>
  </sheetData>
  <hyperlinks>
    <hyperlink ref="H1" location="'Index'!A25" display="← Index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E4" sqref="E4"/>
    </sheetView>
  </sheetViews>
  <sheetFormatPr defaultRowHeight="15"/>
  <cols>
    <col min="1" max="1" width="4.00" customWidth="1"/>
    <col min="2" max="2" width="20.00" customWidth="1"/>
    <col min="3" max="3" width="8.00" customWidth="1"/>
    <col min="4" max="4" width="11.00" customWidth="1"/>
    <col min="5" max="5" width="12.00" customWidth="1"/>
    <col min="6" max="6" width="8.00" customWidth="1"/>
    <col min="7" max="7" width="8.00" customWidth="1"/>
    <col min="9" max="9" width="12.00" customWidth="1"/>
  </cols>
  <sheetData>
    <row r="1">
      <c r="A1" s="1" t="inlineStr">
        <is>
          <t>STEEL RECEIPT – 9-STOREY OFFICE BUILDING</t>
        </is>
      </c>
      <c r="I1" s="44" t="inlineStr">
        <is>
          <t>← Index</t>
        </is>
      </c>
    </row>
    <row r="3">
      <c r="A3" s="2" t="inlineStr">
        <is>
          <t>No.</t>
        </is>
      </c>
      <c r="B3" s="20" t="inlineStr">
        <is>
          <t>Steel type</t>
        </is>
      </c>
      <c r="C3" s="2" t="inlineStr">
        <is>
          <t>D (mm)</t>
        </is>
      </c>
      <c r="D3" s="2" t="inlineStr">
        <is>
          <t>Bars / kg</t>
        </is>
      </c>
      <c r="E3" s="2" t="inlineStr">
        <is>
          <t>Weight (kg)</t>
        </is>
      </c>
    </row>
    <row r="4">
      <c r="A4" s="3">
        <v>1</v>
      </c>
      <c r="B4" s="4" t="inlineStr">
        <is>
          <t>Rebar CB400-V</t>
        </is>
      </c>
      <c r="C4" s="3">
        <v>25</v>
      </c>
      <c r="D4" s="4">
        <v>40</v>
      </c>
      <c r="E4" s="4"/>
    </row>
    <row r="5">
      <c r="A5" s="3">
        <v>2</v>
      </c>
      <c r="B5" s="4" t="inlineStr">
        <is>
          <t>Rebar CB400-V</t>
        </is>
      </c>
      <c r="C5" s="3">
        <v>20</v>
      </c>
      <c r="D5" s="4">
        <v>60</v>
      </c>
      <c r="E5" s="4"/>
    </row>
    <row r="6">
      <c r="A6" s="3">
        <v>3</v>
      </c>
      <c r="B6" s="4" t="inlineStr">
        <is>
          <t>Rebar CB400-V</t>
        </is>
      </c>
      <c r="C6" s="3">
        <v>16</v>
      </c>
      <c r="D6" s="4">
        <v>85</v>
      </c>
      <c r="E6" s="4"/>
    </row>
    <row r="7">
      <c r="A7" s="3">
        <v>4</v>
      </c>
      <c r="B7" s="4" t="inlineStr">
        <is>
          <t>Rebar CB300-V</t>
        </is>
      </c>
      <c r="C7" s="3">
        <v>10</v>
      </c>
      <c r="D7" s="4">
        <v>120</v>
      </c>
      <c r="E7" s="4"/>
    </row>
    <row r="8">
      <c r="A8" s="3">
        <v>5</v>
      </c>
      <c r="B8" s="4" t="inlineStr">
        <is>
          <t>Coil CB240-T</t>
        </is>
      </c>
      <c r="C8" s="3">
        <v>8</v>
      </c>
      <c r="D8" s="4">
        <v>850</v>
      </c>
      <c r="E8" s="4"/>
    </row>
    <row r="9">
      <c r="A9" s="4"/>
      <c r="B9" s="9" t="inlineStr">
        <is>
          <t>Total</t>
        </is>
      </c>
      <c r="C9" s="4"/>
      <c r="D9" s="4"/>
      <c r="E9" s="4"/>
    </row>
  </sheetData>
  <hyperlinks>
    <hyperlink ref="I1" location="'Index'!A26" display="←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12" sqref="D12"/>
    </sheetView>
  </sheetViews>
  <sheetFormatPr defaultRowHeight="15"/>
  <cols>
    <col min="1" max="1" width="9.00" customWidth="1"/>
    <col min="2" max="2" width="25.00" customWidth="1"/>
    <col min="3" max="3" width="6.00" customWidth="1"/>
    <col min="4" max="4" width="13.00" customWidth="1"/>
    <col min="6" max="6" width="12.00" customWidth="1"/>
  </cols>
  <sheetData>
    <row r="1">
      <c r="A1" s="1" t="inlineStr">
        <is>
          <t>MATERIAL PRICE LIST — 9-STOREY OFFICE BUILDING</t>
        </is>
      </c>
      <c r="F1" s="44" t="inlineStr">
        <is>
          <t>← Index</t>
        </is>
      </c>
    </row>
    <row r="3">
      <c r="A3" s="2" t="inlineStr">
        <is>
          <t>Code</t>
        </is>
      </c>
      <c r="B3" s="2" t="inlineStr">
        <is>
          <t>Material</t>
        </is>
      </c>
      <c r="C3" s="2" t="inlineStr">
        <is>
          <t>Unit</t>
        </is>
      </c>
      <c r="D3" s="2" t="inlineStr">
        <is>
          <t>Rate (VND)</t>
        </is>
      </c>
    </row>
    <row r="4">
      <c r="A4" s="4" t="inlineStr">
        <is>
          <t>VL.001</t>
        </is>
      </c>
      <c r="B4" s="4" t="inlineStr">
        <is>
          <t>Cement PCB40</t>
        </is>
      </c>
      <c r="C4" s="3" t="inlineStr">
        <is>
          <t>t</t>
        </is>
      </c>
      <c r="D4" s="6">
        <v>1650000</v>
      </c>
    </row>
    <row r="5">
      <c r="A5" s="4" t="inlineStr">
        <is>
          <t>VL.002</t>
        </is>
      </c>
      <c r="B5" s="4" t="inlineStr">
        <is>
          <t>Yellow sand</t>
        </is>
      </c>
      <c r="C5" s="3" t="inlineStr">
        <is>
          <t>m³</t>
        </is>
      </c>
      <c r="D5" s="6">
        <v>420000</v>
      </c>
    </row>
    <row r="6">
      <c r="A6" s="4" t="inlineStr">
        <is>
          <t>VL.003</t>
        </is>
      </c>
      <c r="B6" s="4" t="inlineStr">
        <is>
          <t>Crushed stone 1x2</t>
        </is>
      </c>
      <c r="C6" s="3" t="inlineStr">
        <is>
          <t>m³</t>
        </is>
      </c>
      <c r="D6" s="6">
        <v>385000</v>
      </c>
    </row>
    <row r="7">
      <c r="A7" s="4" t="inlineStr">
        <is>
          <t>VL.004</t>
        </is>
      </c>
      <c r="B7" s="4" t="inlineStr">
        <is>
          <t>Rebar D10 CB300-V</t>
        </is>
      </c>
      <c r="C7" s="3" t="inlineStr">
        <is>
          <t>kg</t>
        </is>
      </c>
      <c r="D7" s="6">
        <v>15800</v>
      </c>
    </row>
    <row r="8">
      <c r="A8" s="4" t="inlineStr">
        <is>
          <t>VL.005</t>
        </is>
      </c>
      <c r="B8" s="4" t="inlineStr">
        <is>
          <t>Solid brick 6.5x10.5x22</t>
        </is>
      </c>
      <c r="C8" s="3" t="inlineStr">
        <is>
          <t>pcs</t>
        </is>
      </c>
      <c r="D8" s="6">
        <v>1450</v>
      </c>
    </row>
    <row r="9">
      <c r="A9" s="4" t="inlineStr">
        <is>
          <t>VL.006</t>
        </is>
      </c>
      <c r="B9" s="4" t="inlineStr">
        <is>
          <t>Ready-mix concrete B30</t>
        </is>
      </c>
      <c r="C9" s="3" t="inlineStr">
        <is>
          <t>m³</t>
        </is>
      </c>
      <c r="D9" s="6">
        <v>1380000</v>
      </c>
    </row>
    <row r="11">
      <c r="A11" s="23" t="inlineStr">
        <is>
          <t>Code</t>
        </is>
      </c>
      <c r="B11" s="23" t="inlineStr">
        <is>
          <t>Used for</t>
        </is>
      </c>
      <c r="C11" s="23" t="inlineStr">
        <is>
          <t>Unit</t>
        </is>
      </c>
      <c r="D11" s="23" t="inlineStr">
        <is>
          <t>Rate (VND)</t>
        </is>
      </c>
    </row>
    <row r="12">
      <c r="A12" s="4" t="inlineStr">
        <is>
          <t>VL.004</t>
        </is>
      </c>
      <c r="B12" s="4" t="inlineStr">
        <is>
          <t>Floor 5 columns</t>
        </is>
      </c>
      <c r="C12" s="3" t="inlineStr">
        <is>
          <t>kg</t>
        </is>
      </c>
      <c r="D12" s="4"/>
    </row>
    <row r="13">
      <c r="A13" s="4" t="inlineStr">
        <is>
          <t>VL.009</t>
        </is>
      </c>
      <c r="B13" s="4" t="inlineStr">
        <is>
          <t>Roof sheeting</t>
        </is>
      </c>
      <c r="C13" s="3" t="inlineStr">
        <is>
          <t>m²</t>
        </is>
      </c>
      <c r="D13" s="4"/>
    </row>
  </sheetData>
  <hyperlinks>
    <hyperlink ref="F1" location="'Index'!A27" display="← Index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12" sqref="D12"/>
    </sheetView>
  </sheetViews>
  <sheetFormatPr defaultRowHeight="15"/>
  <cols>
    <col min="1" max="1" width="11.00" customWidth="1"/>
    <col min="2" max="2" width="9.00" customWidth="1"/>
    <col min="3" max="3" width="23.00" customWidth="1"/>
    <col min="4" max="4" width="13.00" customWidth="1"/>
    <col min="6" max="6" width="12.00" customWidth="1"/>
  </cols>
  <sheetData>
    <row r="1">
      <c r="A1" s="1" t="inlineStr">
        <is>
          <t>MATERIAL PRICE UPDATES — 9-STOREY OFFICE BUILDING</t>
        </is>
      </c>
      <c r="F1" s="44" t="inlineStr">
        <is>
          <t>← Index</t>
        </is>
      </c>
    </row>
    <row r="3">
      <c r="A3" s="2" t="inlineStr">
        <is>
          <t>Date</t>
        </is>
      </c>
      <c r="B3" s="2" t="inlineStr">
        <is>
          <t>Code</t>
        </is>
      </c>
      <c r="C3" s="2" t="inlineStr">
        <is>
          <t>Material</t>
        </is>
      </c>
      <c r="D3" s="2" t="inlineStr">
        <is>
          <t>Rate (VND)</t>
        </is>
      </c>
    </row>
    <row r="4">
      <c r="A4" s="24">
        <v>46208</v>
      </c>
      <c r="B4" s="4" t="inlineStr">
        <is>
          <t>VL.004</t>
        </is>
      </c>
      <c r="C4" s="4" t="inlineStr">
        <is>
          <t>Rebar D10 CB300-V</t>
        </is>
      </c>
      <c r="D4" s="6">
        <v>15200</v>
      </c>
    </row>
    <row r="5">
      <c r="A5" s="24">
        <v>46208</v>
      </c>
      <c r="B5" s="4" t="inlineStr">
        <is>
          <t>VL.001</t>
        </is>
      </c>
      <c r="C5" s="4" t="inlineStr">
        <is>
          <t>Cement PCB40</t>
        </is>
      </c>
      <c r="D5" s="6">
        <v>1620000</v>
      </c>
    </row>
    <row r="6">
      <c r="A6" s="24">
        <v>46238</v>
      </c>
      <c r="B6" s="4" t="inlineStr">
        <is>
          <t>VL.004</t>
        </is>
      </c>
      <c r="C6" s="4" t="inlineStr">
        <is>
          <t>Rebar D10 CB300-V</t>
        </is>
      </c>
      <c r="D6" s="6">
        <v>15500</v>
      </c>
    </row>
    <row r="7">
      <c r="A7" s="24">
        <v>46238</v>
      </c>
      <c r="B7" s="4" t="inlineStr">
        <is>
          <t>VL.001</t>
        </is>
      </c>
      <c r="C7" s="4" t="inlineStr">
        <is>
          <t>Cement PCB40</t>
        </is>
      </c>
      <c r="D7" s="6">
        <v>1650000</v>
      </c>
    </row>
    <row r="8">
      <c r="A8" s="24">
        <v>46268</v>
      </c>
      <c r="B8" s="4" t="inlineStr">
        <is>
          <t>VL.004</t>
        </is>
      </c>
      <c r="C8" s="4" t="inlineStr">
        <is>
          <t>Rebar D10 CB300-V</t>
        </is>
      </c>
      <c r="D8" s="6">
        <v>15800</v>
      </c>
    </row>
    <row r="9">
      <c r="A9" s="24">
        <v>46268</v>
      </c>
      <c r="B9" s="4" t="inlineStr">
        <is>
          <t>VL.006</t>
        </is>
      </c>
      <c r="C9" s="4" t="inlineStr">
        <is>
          <t>Ready-mix concrete B30</t>
        </is>
      </c>
      <c r="D9" s="6">
        <v>1380000</v>
      </c>
    </row>
    <row r="11">
      <c r="B11" s="23" t="inlineStr">
        <is>
          <t>Code</t>
        </is>
      </c>
      <c r="C11" s="23" t="inlineStr">
        <is>
          <t>Material</t>
        </is>
      </c>
      <c r="D11" s="23" t="inlineStr">
        <is>
          <t>Latest rate</t>
        </is>
      </c>
    </row>
    <row r="12">
      <c r="B12" s="4" t="inlineStr">
        <is>
          <t>VL.004</t>
        </is>
      </c>
      <c r="C12" s="4" t="inlineStr">
        <is>
          <t>Rebar D10 CB300-V</t>
        </is>
      </c>
      <c r="D12" s="4"/>
    </row>
    <row r="13">
      <c r="B13" s="4" t="inlineStr">
        <is>
          <t>VL.001</t>
        </is>
      </c>
      <c r="C13" s="4" t="inlineStr">
        <is>
          <t>Cement PCB40</t>
        </is>
      </c>
      <c r="D13" s="4"/>
    </row>
  </sheetData>
  <hyperlinks>
    <hyperlink ref="F1" location="'Index'!A28" display="← Index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A14" sqref="A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  <col min="5" max="5" width="2.00" customWidth="1"/>
    <col min="6" max="6" width="10.00" customWidth="1"/>
    <col min="7" max="7" width="21.00" customWidth="1"/>
    <col min="8" max="8" width="5.00" customWidth="1"/>
    <col min="9" max="9" width="9.00" customWidth="1"/>
    <col min="11" max="11" width="12.00" customWidth="1"/>
  </cols>
  <sheetData>
    <row r="1">
      <c r="A1" s="1" t="inlineStr">
        <is>
          <t>QUANTITIES BY ITEM — 9-STOREY OFFICE BUILDING</t>
        </is>
      </c>
      <c r="K1" s="44" t="inlineStr">
        <is>
          <t>← Index</t>
        </is>
      </c>
    </row>
    <row r="3">
      <c r="A3" s="2" t="inlineStr">
        <is>
          <t>Item</t>
        </is>
      </c>
      <c r="B3" s="2" t="inlineStr">
        <is>
          <t>Work</t>
        </is>
      </c>
      <c r="C3" s="2" t="inlineStr">
        <is>
          <t>Unit</t>
        </is>
      </c>
      <c r="D3" s="2" t="inlineStr">
        <is>
          <t>Quantity</t>
        </is>
      </c>
      <c r="F3" s="23" t="inlineStr">
        <is>
          <t>Item</t>
        </is>
      </c>
      <c r="G3" s="23" t="inlineStr">
        <is>
          <t>Work</t>
        </is>
      </c>
      <c r="H3" s="23" t="inlineStr">
        <is>
          <t>Unit</t>
        </is>
      </c>
      <c r="I3" s="23" t="inlineStr">
        <is>
          <t>Quantity</t>
        </is>
      </c>
    </row>
    <row r="4">
      <c r="A4" s="4" t="inlineStr">
        <is>
          <t>Footing</t>
        </is>
      </c>
      <c r="B4" s="4" t="inlineStr">
        <is>
          <t>Lean concrete B7.5</t>
        </is>
      </c>
      <c r="C4" s="3" t="inlineStr">
        <is>
          <t>m³</t>
        </is>
      </c>
      <c r="D4" s="12">
        <v>18.6</v>
      </c>
      <c r="F4" s="4"/>
      <c r="G4" s="4"/>
      <c r="H4" s="4"/>
      <c r="I4" s="4"/>
    </row>
    <row r="5">
      <c r="A5" s="4" t="inlineStr">
        <is>
          <t>Footing</t>
        </is>
      </c>
      <c r="B5" s="4" t="inlineStr">
        <is>
          <t>Footing concrete B25</t>
        </is>
      </c>
      <c r="C5" s="3" t="inlineStr">
        <is>
          <t>m³</t>
        </is>
      </c>
      <c r="D5" s="12">
        <v>142.5</v>
      </c>
      <c r="F5" s="4"/>
      <c r="G5" s="4"/>
      <c r="H5" s="4"/>
      <c r="I5" s="4"/>
    </row>
    <row r="6">
      <c r="A6" s="4" t="inlineStr">
        <is>
          <t>Column</t>
        </is>
      </c>
      <c r="B6" s="4" t="inlineStr">
        <is>
          <t>Column concrete B30</t>
        </is>
      </c>
      <c r="C6" s="3" t="inlineStr">
        <is>
          <t>m³</t>
        </is>
      </c>
      <c r="D6" s="12">
        <v>36.8</v>
      </c>
      <c r="F6" s="4"/>
      <c r="G6" s="4"/>
      <c r="H6" s="4"/>
      <c r="I6" s="4"/>
    </row>
    <row r="7">
      <c r="A7" s="4" t="inlineStr">
        <is>
          <t>Footing</t>
        </is>
      </c>
      <c r="B7" s="4" t="inlineStr">
        <is>
          <t>Footing rebar D≤18</t>
        </is>
      </c>
      <c r="C7" s="3" t="inlineStr">
        <is>
          <t>t</t>
        </is>
      </c>
      <c r="D7" s="5">
        <v>12.45</v>
      </c>
      <c r="F7" s="4"/>
      <c r="G7" s="4"/>
      <c r="H7" s="4"/>
      <c r="I7" s="4"/>
    </row>
    <row r="8">
      <c r="A8" s="4" t="inlineStr">
        <is>
          <t>Beam</t>
        </is>
      </c>
      <c r="B8" s="4" t="inlineStr">
        <is>
          <t>Beam concrete B25</t>
        </is>
      </c>
      <c r="C8" s="3" t="inlineStr">
        <is>
          <t>m³</t>
        </is>
      </c>
      <c r="D8" s="12">
        <v>54.2</v>
      </c>
      <c r="F8" s="4"/>
      <c r="G8" s="4"/>
      <c r="H8" s="4"/>
      <c r="I8" s="4"/>
    </row>
    <row r="9">
      <c r="A9" s="4" t="inlineStr">
        <is>
          <t>Footing</t>
        </is>
      </c>
      <c r="B9" s="4" t="inlineStr">
        <is>
          <t>Footing formwork</t>
        </is>
      </c>
      <c r="C9" s="3" t="inlineStr">
        <is>
          <t>m²</t>
        </is>
      </c>
      <c r="D9" s="12">
        <v>286.4</v>
      </c>
    </row>
    <row r="10">
      <c r="A10" s="4" t="inlineStr">
        <is>
          <t>Column</t>
        </is>
      </c>
      <c r="B10" s="4" t="inlineStr">
        <is>
          <t>Column rebar D≤18</t>
        </is>
      </c>
      <c r="C10" s="3" t="inlineStr">
        <is>
          <t>t</t>
        </is>
      </c>
      <c r="D10" s="5">
        <v>8.62</v>
      </c>
    </row>
    <row r="11">
      <c r="A11" s="4" t="inlineStr">
        <is>
          <t>Slab</t>
        </is>
      </c>
      <c r="B11" s="4" t="inlineStr">
        <is>
          <t>Slab concrete B25</t>
        </is>
      </c>
      <c r="C11" s="3" t="inlineStr">
        <is>
          <t>m³</t>
        </is>
      </c>
      <c r="D11" s="12">
        <v>96.3</v>
      </c>
    </row>
    <row r="12">
      <c r="A12" s="25" t="inlineStr">
        <is>
          <t>Item to filter:</t>
        </is>
      </c>
    </row>
    <row r="13">
      <c r="A13" s="26" t="inlineStr">
        <is>
          <t>Footing</t>
        </is>
      </c>
    </row>
  </sheetData>
  <hyperlinks>
    <hyperlink ref="K1" location="'Index'!A29" display="← Index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B14" sqref="B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  <col min="6" max="6" width="12.00" customWidth="1"/>
  </cols>
  <sheetData>
    <row r="1">
      <c r="A1" s="1" t="inlineStr">
        <is>
          <t>QUANTITIES BY ITEM — 9-STOREY OFFICE BUILDING</t>
        </is>
      </c>
      <c r="F1" s="44" t="inlineStr">
        <is>
          <t>← Index</t>
        </is>
      </c>
    </row>
    <row r="3">
      <c r="A3" s="2" t="inlineStr">
        <is>
          <t>Item</t>
        </is>
      </c>
      <c r="B3" s="2" t="inlineStr">
        <is>
          <t>Work</t>
        </is>
      </c>
      <c r="C3" s="2" t="inlineStr">
        <is>
          <t>Unit</t>
        </is>
      </c>
      <c r="D3" s="2" t="inlineStr">
        <is>
          <t>Quantity</t>
        </is>
      </c>
    </row>
    <row r="4">
      <c r="A4" s="4" t="inlineStr">
        <is>
          <t>Footing</t>
        </is>
      </c>
      <c r="B4" s="4" t="inlineStr">
        <is>
          <t>Lean concrete B7.5</t>
        </is>
      </c>
      <c r="C4" s="3" t="inlineStr">
        <is>
          <t>m³</t>
        </is>
      </c>
      <c r="D4" s="12">
        <v>18.6</v>
      </c>
    </row>
    <row r="5">
      <c r="A5" s="4" t="inlineStr">
        <is>
          <t>Footing</t>
        </is>
      </c>
      <c r="B5" s="4" t="inlineStr">
        <is>
          <t>Footing concrete B25</t>
        </is>
      </c>
      <c r="C5" s="3" t="inlineStr">
        <is>
          <t>m³</t>
        </is>
      </c>
      <c r="D5" s="12">
        <v>142.5</v>
      </c>
    </row>
    <row r="6">
      <c r="A6" s="4" t="inlineStr">
        <is>
          <t>Column</t>
        </is>
      </c>
      <c r="B6" s="4" t="inlineStr">
        <is>
          <t>Column concrete B30</t>
        </is>
      </c>
      <c r="C6" s="3" t="inlineStr">
        <is>
          <t>m³</t>
        </is>
      </c>
      <c r="D6" s="12">
        <v>36.8</v>
      </c>
    </row>
    <row r="7">
      <c r="A7" s="4" t="inlineStr">
        <is>
          <t>Footing</t>
        </is>
      </c>
      <c r="B7" s="4" t="inlineStr">
        <is>
          <t>Footing rebar D≤18</t>
        </is>
      </c>
      <c r="C7" s="3" t="inlineStr">
        <is>
          <t>t</t>
        </is>
      </c>
      <c r="D7" s="5">
        <v>12.45</v>
      </c>
    </row>
    <row r="8">
      <c r="A8" s="4" t="inlineStr">
        <is>
          <t>Beam</t>
        </is>
      </c>
      <c r="B8" s="4" t="inlineStr">
        <is>
          <t>Beam concrete B25</t>
        </is>
      </c>
      <c r="C8" s="3" t="inlineStr">
        <is>
          <t>m³</t>
        </is>
      </c>
      <c r="D8" s="12">
        <v>54.2</v>
      </c>
    </row>
    <row r="9">
      <c r="A9" s="4" t="inlineStr">
        <is>
          <t>Footing</t>
        </is>
      </c>
      <c r="B9" s="4" t="inlineStr">
        <is>
          <t>Footing formwork</t>
        </is>
      </c>
      <c r="C9" s="3" t="inlineStr">
        <is>
          <t>m²</t>
        </is>
      </c>
      <c r="D9" s="12">
        <v>286.4</v>
      </c>
    </row>
    <row r="10">
      <c r="A10" s="4" t="inlineStr">
        <is>
          <t>Column</t>
        </is>
      </c>
      <c r="B10" s="4" t="inlineStr">
        <is>
          <t>Column rebar D≤18</t>
        </is>
      </c>
      <c r="C10" s="3" t="inlineStr">
        <is>
          <t>t</t>
        </is>
      </c>
      <c r="D10" s="5">
        <v>8.62</v>
      </c>
    </row>
    <row r="11">
      <c r="A11" s="4" t="inlineStr">
        <is>
          <t>Slab</t>
        </is>
      </c>
      <c r="B11" s="4" t="inlineStr">
        <is>
          <t>Slab concrete B25</t>
        </is>
      </c>
      <c r="C11" s="3" t="inlineStr">
        <is>
          <t>m³</t>
        </is>
      </c>
      <c r="D11" s="12">
        <v>96.3</v>
      </c>
    </row>
    <row r="13">
      <c r="A13" s="23" t="inlineStr">
        <is>
          <t>Item</t>
        </is>
      </c>
      <c r="B13" s="23" t="inlineStr">
        <is>
          <t>Work items</t>
        </is>
      </c>
    </row>
    <row r="14">
      <c r="A14" s="27" t="inlineStr">
        <is>
          <t>Footing</t>
        </is>
      </c>
      <c r="B14" s="4"/>
    </row>
    <row r="15">
      <c r="A15" s="4"/>
      <c r="B15" s="4"/>
    </row>
    <row r="16">
      <c r="A16" s="4"/>
      <c r="B16" s="4"/>
    </row>
    <row r="17">
      <c r="A17" s="4"/>
      <c r="B17" s="4"/>
    </row>
    <row r="18">
      <c r="A18" s="4"/>
      <c r="B18" s="4"/>
    </row>
  </sheetData>
  <hyperlinks>
    <hyperlink ref="F1" location="'Index'!A30" display="← Index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D11" sqref="D11"/>
    </sheetView>
  </sheetViews>
  <sheetFormatPr defaultRowHeight="15"/>
  <cols>
    <col min="1" max="1" width="12.00" customWidth="1"/>
    <col min="2" max="2" width="12.00" customWidth="1"/>
    <col min="3" max="3" width="12.00" customWidth="1"/>
    <col min="4" max="4" width="13.00" customWidth="1"/>
    <col min="6" max="6" width="12.00" customWidth="1"/>
  </cols>
  <sheetData>
    <row r="1">
      <c r="A1" s="1" t="inlineStr">
        <is>
          <t>READY-MIX CONCRETE RATES (VND/m³)</t>
        </is>
      </c>
      <c r="F1" s="44" t="inlineStr">
        <is>
          <t>← Index</t>
        </is>
      </c>
    </row>
    <row r="2">
      <c r="A2" s="25" t="inlineStr">
        <is>
          <t>Rows: strength class — Columns: slump (cm)</t>
        </is>
      </c>
    </row>
    <row r="3">
      <c r="A3" s="2" t="inlineStr">
        <is>
          <t>Class</t>
        </is>
      </c>
      <c r="B3" s="2" t="inlineStr">
        <is>
          <t>10±2</t>
        </is>
      </c>
      <c r="C3" s="2" t="inlineStr">
        <is>
          <t>12±2</t>
        </is>
      </c>
      <c r="D3" s="2" t="inlineStr">
        <is>
          <t>14±2</t>
        </is>
      </c>
    </row>
    <row r="4">
      <c r="A4" s="28" t="inlineStr">
        <is>
          <t>B20</t>
        </is>
      </c>
      <c r="B4" s="6">
        <v>1180000</v>
      </c>
      <c r="C4" s="6">
        <v>1210000</v>
      </c>
      <c r="D4" s="6">
        <v>1240000</v>
      </c>
    </row>
    <row r="5">
      <c r="A5" s="28" t="inlineStr">
        <is>
          <t>B22.5</t>
        </is>
      </c>
      <c r="B5" s="6">
        <v>1240000</v>
      </c>
      <c r="C5" s="6">
        <v>1270000</v>
      </c>
      <c r="D5" s="6">
        <v>1300000</v>
      </c>
    </row>
    <row r="6">
      <c r="A6" s="28" t="inlineStr">
        <is>
          <t>B25</t>
        </is>
      </c>
      <c r="B6" s="6">
        <v>1290000</v>
      </c>
      <c r="C6" s="6">
        <v>1320000</v>
      </c>
      <c r="D6" s="6">
        <v>1350000</v>
      </c>
    </row>
    <row r="7">
      <c r="A7" s="28" t="inlineStr">
        <is>
          <t>B30</t>
        </is>
      </c>
      <c r="B7" s="6">
        <v>1380000</v>
      </c>
      <c r="C7" s="6">
        <v>1410000</v>
      </c>
      <c r="D7" s="6">
        <v>1440000</v>
      </c>
    </row>
    <row r="8">
      <c r="A8" s="28" t="inlineStr">
        <is>
          <t>B35</t>
        </is>
      </c>
      <c r="B8" s="6">
        <v>1470000</v>
      </c>
      <c r="C8" s="6">
        <v>1500000</v>
      </c>
      <c r="D8" s="6">
        <v>1530000</v>
      </c>
    </row>
    <row r="10">
      <c r="A10" s="23" t="inlineStr">
        <is>
          <t>Element</t>
        </is>
      </c>
      <c r="B10" s="23" t="inlineStr">
        <is>
          <t>Class</t>
        </is>
      </c>
      <c r="C10" s="23" t="inlineStr">
        <is>
          <t>Slump</t>
        </is>
      </c>
      <c r="D10" s="23" t="inlineStr">
        <is>
          <t>Rate (VND)</t>
        </is>
      </c>
    </row>
    <row r="11">
      <c r="A11" s="4" t="inlineStr">
        <is>
          <t>Foundation</t>
        </is>
      </c>
      <c r="B11" s="3" t="inlineStr">
        <is>
          <t>B25</t>
        </is>
      </c>
      <c r="C11" s="3" t="inlineStr">
        <is>
          <t>12±2</t>
        </is>
      </c>
      <c r="D11" s="4"/>
    </row>
    <row r="12">
      <c r="A12" s="4" t="inlineStr">
        <is>
          <t>Columns</t>
        </is>
      </c>
      <c r="B12" s="3" t="inlineStr">
        <is>
          <t>B30</t>
        </is>
      </c>
      <c r="C12" s="3" t="inlineStr">
        <is>
          <t>14±2</t>
        </is>
      </c>
      <c r="D12" s="4"/>
    </row>
  </sheetData>
  <hyperlinks>
    <hyperlink ref="F1" location="'Index'!A31" display="← Index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4" sqref="B4"/>
    </sheetView>
  </sheetViews>
  <sheetFormatPr defaultRowHeight="15"/>
  <cols>
    <col min="1" max="1" width="14.00" customWidth="1"/>
    <col min="2" max="2" width="16.00" customWidth="1"/>
    <col min="3" max="3" width="10.00" customWidth="1"/>
    <col min="4" max="4" width="10.00" customWidth="1"/>
    <col min="5" max="5" width="10.00" customWidth="1"/>
    <col min="7" max="7" width="12.00" customWidth="1"/>
  </cols>
  <sheetData>
    <row r="1">
      <c r="A1" s="1" t="inlineStr">
        <is>
          <t>QUANTITY LOOKUP BY ELEMENT CODE</t>
        </is>
      </c>
      <c r="G1" s="44" t="inlineStr">
        <is>
          <t>← Index</t>
        </is>
      </c>
    </row>
    <row r="3">
      <c r="A3" s="2" t="inlineStr">
        <is>
          <t>Element code</t>
        </is>
      </c>
      <c r="B3" s="2" t="inlineStr">
        <is>
          <t>Concrete (m³)</t>
        </is>
      </c>
    </row>
    <row r="4">
      <c r="A4" s="4" t="inlineStr">
        <is>
          <t>D3-12</t>
        </is>
      </c>
      <c r="B4" s="4"/>
    </row>
    <row r="5">
      <c r="A5" s="4" t="inlineStr">
        <is>
          <t>V3-01</t>
        </is>
      </c>
      <c r="B5" s="4"/>
    </row>
    <row r="6">
      <c r="A6" s="4" t="inlineStr">
        <is>
          <t>C5-02</t>
        </is>
      </c>
      <c r="B6" s="4"/>
    </row>
    <row r="7">
      <c r="A7" s="4" t="inlineStr">
        <is>
          <t>D3-21</t>
        </is>
      </c>
      <c r="B7" s="4"/>
    </row>
  </sheetData>
  <hyperlinks>
    <hyperlink ref="G1" location="'Index'!A32" display="← Index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5.00" customWidth="1"/>
    <col min="2" max="2" width="8.00" customWidth="1"/>
    <col min="3" max="3" width="20.00" customWidth="1"/>
    <col min="4" max="4" width="10.00" customWidth="1"/>
    <col min="5" max="5" width="5.00" customWidth="1"/>
    <col min="6" max="6" width="10.00" customWidth="1"/>
    <col min="8" max="8" width="12.00" customWidth="1"/>
  </cols>
  <sheetData>
    <row r="1">
      <c r="A1" s="1" t="inlineStr">
        <is>
          <t>FLOOR 3 CONCRETE QUANTITIES</t>
        </is>
      </c>
      <c r="H1" s="44" t="inlineStr">
        <is>
          <t>← Index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Element</t>
        </is>
      </c>
      <c r="D3" s="2" t="inlineStr">
        <is>
          <t>Size</t>
        </is>
      </c>
      <c r="E3" s="2" t="inlineStr">
        <is>
          <t>Qty</t>
        </is>
      </c>
      <c r="F3" s="2" t="inlineStr">
        <is>
          <t>Vol. (m³)</t>
        </is>
      </c>
    </row>
    <row r="4">
      <c r="A4" s="3">
        <v>1</v>
      </c>
      <c r="B4" s="4" t="inlineStr">
        <is>
          <t>C3-01</t>
        </is>
      </c>
      <c r="C4" s="4" t="inlineStr">
        <is>
          <t>Edge column, grid A</t>
        </is>
      </c>
      <c r="D4" s="3" t="inlineStr">
        <is>
          <t>400x600</t>
        </is>
      </c>
      <c r="E4" s="3">
        <v>6</v>
      </c>
      <c r="F4" s="5">
        <v>5.18</v>
      </c>
    </row>
    <row r="5">
      <c r="A5" s="3">
        <v>2</v>
      </c>
      <c r="B5" s="4" t="inlineStr">
        <is>
          <t>C3-02</t>
        </is>
      </c>
      <c r="C5" s="4" t="inlineStr">
        <is>
          <t>Inner column, grid B</t>
        </is>
      </c>
      <c r="D5" s="3" t="inlineStr">
        <is>
          <t>500x700</t>
        </is>
      </c>
      <c r="E5" s="3">
        <v>6</v>
      </c>
      <c r="F5" s="5">
        <v>7.56</v>
      </c>
    </row>
    <row r="6">
      <c r="A6" s="3">
        <v>3</v>
      </c>
      <c r="B6" s="4" t="inlineStr">
        <is>
          <t>D3-11</t>
        </is>
      </c>
      <c r="C6" s="4" t="inlineStr">
        <is>
          <t>Beam, grid 1</t>
        </is>
      </c>
      <c r="D6" s="3" t="inlineStr">
        <is>
          <t>300x600</t>
        </is>
      </c>
      <c r="E6" s="3">
        <v>2</v>
      </c>
      <c r="F6" s="5">
        <v>7.78</v>
      </c>
    </row>
    <row r="7">
      <c r="A7" s="3">
        <v>4</v>
      </c>
      <c r="B7" s="4" t="inlineStr">
        <is>
          <t>D3-12</t>
        </is>
      </c>
      <c r="C7" s="4" t="inlineStr">
        <is>
          <t>Beam, grid 2</t>
        </is>
      </c>
      <c r="D7" s="3" t="inlineStr">
        <is>
          <t>300x700</t>
        </is>
      </c>
      <c r="E7" s="3">
        <v>1</v>
      </c>
      <c r="F7" s="5">
        <v>4.54</v>
      </c>
    </row>
    <row r="8">
      <c r="A8" s="3">
        <v>5</v>
      </c>
      <c r="B8" s="4" t="inlineStr">
        <is>
          <t>S3-01</t>
        </is>
      </c>
      <c r="C8" s="4" t="inlineStr">
        <is>
          <t>Slab panel S1</t>
        </is>
      </c>
      <c r="D8" s="3" t="inlineStr">
        <is>
          <t>120 thk</t>
        </is>
      </c>
      <c r="E8" s="3">
        <v>8</v>
      </c>
      <c r="F8" s="5">
        <v>49.77</v>
      </c>
    </row>
    <row r="9">
      <c r="A9" s="3">
        <v>6</v>
      </c>
      <c r="B9" s="4" t="inlineStr">
        <is>
          <t>V3-01</t>
        </is>
      </c>
      <c r="C9" s="4" t="inlineStr">
        <is>
          <t>Lift core wall</t>
        </is>
      </c>
      <c r="D9" s="3" t="inlineStr">
        <is>
          <t>250 thk</t>
        </is>
      </c>
      <c r="E9" s="3">
        <v>1</v>
      </c>
      <c r="F9" s="5">
        <v>9</v>
      </c>
    </row>
  </sheetData>
  <hyperlinks>
    <hyperlink ref="H1" location="'Index'!A32" display="← Index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5.00" customWidth="1"/>
    <col min="2" max="2" width="8.00" customWidth="1"/>
    <col min="3" max="3" width="20.00" customWidth="1"/>
    <col min="4" max="4" width="10.00" customWidth="1"/>
    <col min="5" max="5" width="5.00" customWidth="1"/>
    <col min="6" max="6" width="10.00" customWidth="1"/>
    <col min="8" max="8" width="12.00" customWidth="1"/>
  </cols>
  <sheetData>
    <row r="1">
      <c r="A1" s="1" t="inlineStr">
        <is>
          <t>FLOOR 5 CONCRETE QUANTITIES</t>
        </is>
      </c>
      <c r="H1" s="44" t="inlineStr">
        <is>
          <t>← Index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Element</t>
        </is>
      </c>
      <c r="D3" s="2" t="inlineStr">
        <is>
          <t>Size</t>
        </is>
      </c>
      <c r="E3" s="2" t="inlineStr">
        <is>
          <t>Qty</t>
        </is>
      </c>
      <c r="F3" s="2" t="inlineStr">
        <is>
          <t>Vol. (m³)</t>
        </is>
      </c>
    </row>
    <row r="4">
      <c r="A4" s="3">
        <v>1</v>
      </c>
      <c r="B4" s="4" t="inlineStr">
        <is>
          <t>C5-01</t>
        </is>
      </c>
      <c r="C4" s="4" t="inlineStr">
        <is>
          <t>Edge column, grid A</t>
        </is>
      </c>
      <c r="D4" s="3" t="inlineStr">
        <is>
          <t>400x600</t>
        </is>
      </c>
      <c r="E4" s="3">
        <v>6</v>
      </c>
      <c r="F4" s="5">
        <v>5.18</v>
      </c>
    </row>
    <row r="5">
      <c r="A5" s="3">
        <v>2</v>
      </c>
      <c r="B5" s="4" t="inlineStr">
        <is>
          <t>C5-02</t>
        </is>
      </c>
      <c r="C5" s="4" t="inlineStr">
        <is>
          <t>Inner column, grid B</t>
        </is>
      </c>
      <c r="D5" s="3" t="inlineStr">
        <is>
          <t>500x700</t>
        </is>
      </c>
      <c r="E5" s="3">
        <v>6</v>
      </c>
      <c r="F5" s="5">
        <v>7.56</v>
      </c>
    </row>
    <row r="6">
      <c r="A6" s="3">
        <v>3</v>
      </c>
      <c r="B6" s="4" t="inlineStr">
        <is>
          <t>D5-11</t>
        </is>
      </c>
      <c r="C6" s="4" t="inlineStr">
        <is>
          <t>Beam, grid 1</t>
        </is>
      </c>
      <c r="D6" s="3" t="inlineStr">
        <is>
          <t>300x600</t>
        </is>
      </c>
      <c r="E6" s="3">
        <v>2</v>
      </c>
      <c r="F6" s="5">
        <v>7.78</v>
      </c>
    </row>
    <row r="7">
      <c r="A7" s="3">
        <v>4</v>
      </c>
      <c r="B7" s="4" t="inlineStr">
        <is>
          <t>S5-01</t>
        </is>
      </c>
      <c r="C7" s="4" t="inlineStr">
        <is>
          <t>Slab panel S1</t>
        </is>
      </c>
      <c r="D7" s="3" t="inlineStr">
        <is>
          <t>120 thick</t>
        </is>
      </c>
      <c r="E7" s="3">
        <v>8</v>
      </c>
      <c r="F7" s="5">
        <v>49.77</v>
      </c>
    </row>
  </sheetData>
  <hyperlinks>
    <hyperlink ref="H1" location="'Index'!A32" display="← Index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14" sqref="B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  <col min="6" max="6" width="12.00" customWidth="1"/>
  </cols>
  <sheetData>
    <row r="1">
      <c r="A1" s="1" t="inlineStr">
        <is>
          <t>QUANTITIES BY ITEM — 9-STOREY OFFICE BUILDING</t>
        </is>
      </c>
      <c r="F1" s="44" t="inlineStr">
        <is>
          <t>← Index</t>
        </is>
      </c>
    </row>
    <row r="3">
      <c r="A3" s="2" t="inlineStr">
        <is>
          <t>Item</t>
        </is>
      </c>
      <c r="B3" s="2" t="inlineStr">
        <is>
          <t>Work</t>
        </is>
      </c>
      <c r="C3" s="2" t="inlineStr">
        <is>
          <t>Unit</t>
        </is>
      </c>
      <c r="D3" s="2" t="inlineStr">
        <is>
          <t>Quantity</t>
        </is>
      </c>
    </row>
    <row r="4">
      <c r="A4" s="4" t="inlineStr">
        <is>
          <t>Footing</t>
        </is>
      </c>
      <c r="B4" s="4" t="inlineStr">
        <is>
          <t>Lean concrete B7.5</t>
        </is>
      </c>
      <c r="C4" s="3" t="inlineStr">
        <is>
          <t>m³</t>
        </is>
      </c>
      <c r="D4" s="12">
        <v>18.6</v>
      </c>
    </row>
    <row r="5">
      <c r="A5" s="4" t="inlineStr">
        <is>
          <t>Footing</t>
        </is>
      </c>
      <c r="B5" s="4" t="inlineStr">
        <is>
          <t>Footing concrete B25</t>
        </is>
      </c>
      <c r="C5" s="3" t="inlineStr">
        <is>
          <t>m³</t>
        </is>
      </c>
      <c r="D5" s="12">
        <v>142.5</v>
      </c>
    </row>
    <row r="6">
      <c r="A6" s="4" t="inlineStr">
        <is>
          <t>Column</t>
        </is>
      </c>
      <c r="B6" s="4" t="inlineStr">
        <is>
          <t>Column concrete B30</t>
        </is>
      </c>
      <c r="C6" s="3" t="inlineStr">
        <is>
          <t>m³</t>
        </is>
      </c>
      <c r="D6" s="12">
        <v>36.8</v>
      </c>
    </row>
    <row r="7">
      <c r="A7" s="4" t="inlineStr">
        <is>
          <t>Footing</t>
        </is>
      </c>
      <c r="B7" s="4" t="inlineStr">
        <is>
          <t>Footing rebar D≤18</t>
        </is>
      </c>
      <c r="C7" s="3" t="inlineStr">
        <is>
          <t>t</t>
        </is>
      </c>
      <c r="D7" s="5">
        <v>12.45</v>
      </c>
    </row>
    <row r="8">
      <c r="A8" s="4" t="inlineStr">
        <is>
          <t>Beam</t>
        </is>
      </c>
      <c r="B8" s="4" t="inlineStr">
        <is>
          <t>Beam concrete B25</t>
        </is>
      </c>
      <c r="C8" s="3" t="inlineStr">
        <is>
          <t>m³</t>
        </is>
      </c>
      <c r="D8" s="12">
        <v>54.2</v>
      </c>
    </row>
    <row r="9">
      <c r="A9" s="4" t="inlineStr">
        <is>
          <t>Footing</t>
        </is>
      </c>
      <c r="B9" s="4" t="inlineStr">
        <is>
          <t>Footing formwork</t>
        </is>
      </c>
      <c r="C9" s="3" t="inlineStr">
        <is>
          <t>m²</t>
        </is>
      </c>
      <c r="D9" s="12">
        <v>286.4</v>
      </c>
    </row>
    <row r="10">
      <c r="A10" s="4" t="inlineStr">
        <is>
          <t>Column</t>
        </is>
      </c>
      <c r="B10" s="4" t="inlineStr">
        <is>
          <t>Column rebar D≤18</t>
        </is>
      </c>
      <c r="C10" s="3" t="inlineStr">
        <is>
          <t>t</t>
        </is>
      </c>
      <c r="D10" s="5">
        <v>8.62</v>
      </c>
    </row>
    <row r="11">
      <c r="A11" s="4" t="inlineStr">
        <is>
          <t>Slab</t>
        </is>
      </c>
      <c r="B11" s="4" t="inlineStr">
        <is>
          <t>Slab concrete B25</t>
        </is>
      </c>
      <c r="C11" s="3" t="inlineStr">
        <is>
          <t>m³</t>
        </is>
      </c>
      <c r="D11" s="12">
        <v>96.3</v>
      </c>
    </row>
    <row r="13">
      <c r="B13" s="23" t="inlineStr">
        <is>
          <t>Distinct items</t>
        </is>
      </c>
    </row>
    <row r="14">
      <c r="B14" s="4"/>
    </row>
    <row r="15">
      <c r="B15" s="4"/>
    </row>
    <row r="16">
      <c r="B16" s="4"/>
    </row>
    <row r="17">
      <c r="B17" s="4"/>
    </row>
  </sheetData>
  <hyperlinks>
    <hyperlink ref="F1" location="'Index'!A33" display="←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F4" sqref="F4"/>
    </sheetView>
  </sheetViews>
  <sheetFormatPr defaultRowHeight="15"/>
  <cols>
    <col min="1" max="1" width="5.00" customWidth="1"/>
    <col min="2" max="2" width="11.00" customWidth="1"/>
    <col min="3" max="3" width="16.00" customWidth="1"/>
    <col min="4" max="4" width="6.00" customWidth="1"/>
    <col min="5" max="5" width="3.00" customWidth="1"/>
    <col min="6" max="6" width="22.00" customWidth="1"/>
    <col min="8" max="8" width="12.00" customWidth="1"/>
  </cols>
  <sheetData>
    <row r="1">
      <c r="A1" s="1" t="inlineStr">
        <is>
          <t>MATERIAL LIST — 9-STOREY OFFICE BUILDING</t>
        </is>
      </c>
      <c r="H1" s="44" t="inlineStr">
        <is>
          <t>← Index</t>
        </is>
      </c>
    </row>
    <row r="3">
      <c r="A3" s="2" t="inlineStr">
        <is>
          <t>No.</t>
        </is>
      </c>
      <c r="B3" s="20" t="inlineStr">
        <is>
          <t>Section</t>
        </is>
      </c>
      <c r="C3" s="20" t="inlineStr">
        <is>
          <t>Material</t>
        </is>
      </c>
      <c r="D3" s="2" t="inlineStr">
        <is>
          <t>Unit</t>
        </is>
      </c>
      <c r="F3" s="20" t="inlineStr">
        <is>
          <t>Distinct materials</t>
        </is>
      </c>
    </row>
    <row r="4">
      <c r="A4" s="3">
        <v>1</v>
      </c>
      <c r="B4" s="4" t="inlineStr">
        <is>
          <t>Foundation</t>
        </is>
      </c>
      <c r="C4" s="4" t="inlineStr">
        <is>
          <t>Concrete B25</t>
        </is>
      </c>
      <c r="D4" s="3" t="inlineStr">
        <is>
          <t>m³</t>
        </is>
      </c>
      <c r="F4" s="4"/>
    </row>
    <row r="5">
      <c r="A5" s="3">
        <v>2</v>
      </c>
      <c r="B5" s="4" t="inlineStr">
        <is>
          <t>Foundation</t>
        </is>
      </c>
      <c r="C5" s="4" t="inlineStr">
        <is>
          <t>Rebar CB400-V</t>
        </is>
      </c>
      <c r="D5" s="3" t="inlineStr">
        <is>
          <t>kg</t>
        </is>
      </c>
      <c r="F5" s="4"/>
    </row>
    <row r="6">
      <c r="A6" s="3">
        <v>3</v>
      </c>
      <c r="B6" s="4" t="inlineStr">
        <is>
          <t>Column</t>
        </is>
      </c>
      <c r="C6" s="4" t="inlineStr">
        <is>
          <t>Concrete B25</t>
        </is>
      </c>
      <c r="D6" s="3" t="inlineStr">
        <is>
          <t>m³</t>
        </is>
      </c>
      <c r="F6" s="4"/>
    </row>
    <row r="7">
      <c r="A7" s="3">
        <v>4</v>
      </c>
      <c r="B7" s="4" t="inlineStr">
        <is>
          <t>Column</t>
        </is>
      </c>
      <c r="C7" s="4" t="inlineStr">
        <is>
          <t>Timber formwork</t>
        </is>
      </c>
      <c r="D7" s="3" t="inlineStr">
        <is>
          <t>m²</t>
        </is>
      </c>
      <c r="F7" s="4"/>
    </row>
    <row r="8">
      <c r="A8" s="3">
        <v>5</v>
      </c>
      <c r="B8" s="4" t="inlineStr">
        <is>
          <t>Beam</t>
        </is>
      </c>
      <c r="C8" s="4" t="inlineStr">
        <is>
          <t>Rebar CB400-V</t>
        </is>
      </c>
      <c r="D8" s="3" t="inlineStr">
        <is>
          <t>kg</t>
        </is>
      </c>
      <c r="F8" s="4"/>
    </row>
    <row r="9">
      <c r="A9" s="3">
        <v>6</v>
      </c>
      <c r="B9" s="4" t="inlineStr">
        <is>
          <t>Beam</t>
        </is>
      </c>
      <c r="C9" s="4" t="inlineStr">
        <is>
          <t>Concrete B30</t>
        </is>
      </c>
      <c r="D9" s="3" t="inlineStr">
        <is>
          <t>m³</t>
        </is>
      </c>
      <c r="F9" s="4"/>
    </row>
    <row r="10">
      <c r="A10" s="3">
        <v>7</v>
      </c>
      <c r="B10" s="4" t="inlineStr">
        <is>
          <t>Wall</t>
        </is>
      </c>
      <c r="C10" s="4" t="inlineStr">
        <is>
          <t>AAC block</t>
        </is>
      </c>
      <c r="D10" s="3" t="inlineStr">
        <is>
          <t>m³</t>
        </is>
      </c>
      <c r="F10" s="4"/>
    </row>
    <row r="11">
      <c r="A11" s="3">
        <v>8</v>
      </c>
      <c r="B11" s="4" t="inlineStr">
        <is>
          <t>Slab</t>
        </is>
      </c>
      <c r="C11" s="4" t="inlineStr">
        <is>
          <t>Concrete B25</t>
        </is>
      </c>
      <c r="D11" s="3" t="inlineStr">
        <is>
          <t>m³</t>
        </is>
      </c>
      <c r="F11" s="4"/>
    </row>
    <row r="12">
      <c r="F12" s="4"/>
    </row>
  </sheetData>
  <hyperlinks>
    <hyperlink ref="H1" location="'Index'!A34" display="← Index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F3" sqref="F3"/>
    </sheetView>
  </sheetViews>
  <sheetFormatPr defaultRowHeight="15"/>
  <cols>
    <col min="1" max="1" width="9.00" customWidth="1"/>
    <col min="2" max="2" width="9.00" customWidth="1"/>
    <col min="3" max="3" width="14.00" customWidth="1"/>
    <col min="4" max="4" width="5.00" customWidth="1"/>
    <col min="5" max="5" width="1.00" customWidth="1"/>
    <col min="6" max="6" width="9.00" customWidth="1"/>
    <col min="7" max="7" width="9.00" customWidth="1"/>
    <col min="8" max="8" width="14.00" customWidth="1"/>
    <col min="9" max="9" width="5.00" customWidth="1"/>
    <col min="11" max="11" width="12.00" customWidth="1"/>
  </cols>
  <sheetData>
    <row r="1">
      <c r="A1" s="1" t="inlineStr">
        <is>
          <t>MATERIAL SUMMARY — 9-STOREY OFFICE BUILDING</t>
        </is>
      </c>
      <c r="K1" s="44" t="inlineStr">
        <is>
          <t>← Index</t>
        </is>
      </c>
    </row>
    <row r="2">
      <c r="F2" s="7" t="inlineStr">
        <is>
          <t>Material catalogue (one row per code)</t>
        </is>
      </c>
    </row>
    <row r="3">
      <c r="A3" s="20" t="inlineStr">
        <is>
          <t>Section</t>
        </is>
      </c>
      <c r="B3" s="20" t="inlineStr">
        <is>
          <t>Mat. code</t>
        </is>
      </c>
      <c r="C3" s="20" t="inlineStr">
        <is>
          <t>Material</t>
        </is>
      </c>
      <c r="D3" s="2" t="inlineStr">
        <is>
          <t>Unit</t>
        </is>
      </c>
    </row>
    <row r="4">
      <c r="A4" s="4" t="inlineStr">
        <is>
          <t>Foundation</t>
        </is>
      </c>
      <c r="B4" s="4" t="inlineStr">
        <is>
          <t>BT25</t>
        </is>
      </c>
      <c r="C4" s="4" t="inlineStr">
        <is>
          <t>Concrete B25</t>
        </is>
      </c>
      <c r="D4" s="3" t="inlineStr">
        <is>
          <t>m³</t>
        </is>
      </c>
    </row>
    <row r="5">
      <c r="A5" s="4" t="inlineStr">
        <is>
          <t>Foundation</t>
        </is>
      </c>
      <c r="B5" s="4" t="inlineStr">
        <is>
          <t>CB400</t>
        </is>
      </c>
      <c r="C5" s="4" t="inlineStr">
        <is>
          <t>Rebar CB400-V</t>
        </is>
      </c>
      <c r="D5" s="3" t="inlineStr">
        <is>
          <t>kg</t>
        </is>
      </c>
    </row>
    <row r="6">
      <c r="A6" s="4" t="inlineStr">
        <is>
          <t>Column</t>
        </is>
      </c>
      <c r="B6" s="4" t="inlineStr">
        <is>
          <t>BT30</t>
        </is>
      </c>
      <c r="C6" s="4" t="inlineStr">
        <is>
          <t>Concrete B30</t>
        </is>
      </c>
      <c r="D6" s="3" t="inlineStr">
        <is>
          <t>m³</t>
        </is>
      </c>
    </row>
    <row r="7">
      <c r="A7" s="4" t="inlineStr">
        <is>
          <t>Column</t>
        </is>
      </c>
      <c r="B7" s="4" t="inlineStr">
        <is>
          <t>CB400</t>
        </is>
      </c>
      <c r="C7" s="4" t="inlineStr">
        <is>
          <t>Rebar CB400-V</t>
        </is>
      </c>
      <c r="D7" s="3" t="inlineStr">
        <is>
          <t>kg</t>
        </is>
      </c>
    </row>
    <row r="8">
      <c r="A8" s="4" t="inlineStr">
        <is>
          <t>Beam</t>
        </is>
      </c>
      <c r="B8" s="4" t="inlineStr">
        <is>
          <t>BT25</t>
        </is>
      </c>
      <c r="C8" s="4" t="inlineStr">
        <is>
          <t>Concrete B25</t>
        </is>
      </c>
      <c r="D8" s="3" t="inlineStr">
        <is>
          <t>m³</t>
        </is>
      </c>
    </row>
    <row r="9">
      <c r="A9" s="4" t="inlineStr">
        <is>
          <t>Beam</t>
        </is>
      </c>
      <c r="B9" s="4" t="inlineStr">
        <is>
          <t>VK</t>
        </is>
      </c>
      <c r="C9" s="4" t="inlineStr">
        <is>
          <t>Timber formwork</t>
        </is>
      </c>
      <c r="D9" s="3" t="inlineStr">
        <is>
          <t>m²</t>
        </is>
      </c>
    </row>
    <row r="10">
      <c r="A10" s="4" t="inlineStr">
        <is>
          <t>Slab</t>
        </is>
      </c>
      <c r="B10" s="4" t="inlineStr">
        <is>
          <t>VK</t>
        </is>
      </c>
      <c r="C10" s="4" t="inlineStr">
        <is>
          <t>Timber formwork</t>
        </is>
      </c>
      <c r="D10" s="3" t="inlineStr">
        <is>
          <t>m²</t>
        </is>
      </c>
    </row>
    <row r="11">
      <c r="A11" s="4" t="inlineStr">
        <is>
          <t>Wall</t>
        </is>
      </c>
      <c r="B11" s="4" t="inlineStr">
        <is>
          <t>AAC</t>
        </is>
      </c>
      <c r="C11" s="4" t="inlineStr">
        <is>
          <t>AAC block</t>
        </is>
      </c>
      <c r="D11" s="3" t="inlineStr">
        <is>
          <t>m³</t>
        </is>
      </c>
    </row>
  </sheetData>
  <hyperlinks>
    <hyperlink ref="K1" location="'Index'!A35" display="← Index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F3" sqref="F3"/>
    </sheetView>
  </sheetViews>
  <sheetFormatPr defaultRowHeight="15"/>
  <cols>
    <col min="1" max="1" width="7.00" customWidth="1"/>
    <col min="2" max="2" width="21.00" customWidth="1"/>
    <col min="3" max="3" width="5.00" customWidth="1"/>
    <col min="4" max="4" width="9.00" customWidth="1"/>
    <col min="5" max="5" width="2.00" customWidth="1"/>
    <col min="6" max="6" width="7.00" customWidth="1"/>
    <col min="7" max="7" width="21.00" customWidth="1"/>
    <col min="8" max="8" width="5.00" customWidth="1"/>
    <col min="9" max="9" width="9.00" customWidth="1"/>
    <col min="11" max="11" width="12.00" customWidth="1"/>
  </cols>
  <sheetData>
    <row r="1">
      <c r="A1" s="1" t="inlineStr">
        <is>
          <t>BILL OF QUANTITIES — 9-STOREY OFFICE BUILDING</t>
        </is>
      </c>
      <c r="K1" s="44" t="inlineStr">
        <is>
          <t>← Index</t>
        </is>
      </c>
    </row>
    <row r="2">
      <c r="F2" s="7" t="inlineStr">
        <is>
          <t>Only items with a quantity</t>
        </is>
      </c>
    </row>
    <row r="3">
      <c r="A3" s="20" t="inlineStr">
        <is>
          <t>Code</t>
        </is>
      </c>
      <c r="B3" s="20" t="inlineStr">
        <is>
          <t>Work item</t>
        </is>
      </c>
      <c r="C3" s="2" t="inlineStr">
        <is>
          <t>Unit</t>
        </is>
      </c>
      <c r="D3" s="20" t="inlineStr">
        <is>
          <t>Quantity</t>
        </is>
      </c>
    </row>
    <row r="4">
      <c r="A4" s="4" t="inlineStr">
        <is>
          <t>BT-01</t>
        </is>
      </c>
      <c r="B4" s="4" t="inlineStr">
        <is>
          <t>Blinding concrete B7.5</t>
        </is>
      </c>
      <c r="C4" s="3" t="inlineStr">
        <is>
          <t>m³</t>
        </is>
      </c>
      <c r="D4" s="12">
        <v>18.5</v>
      </c>
    </row>
    <row r="5">
      <c r="A5" s="4" t="inlineStr">
        <is>
          <t>BT-02</t>
        </is>
      </c>
      <c r="B5" s="4" t="inlineStr">
        <is>
          <t>Foundation concrete B25</t>
        </is>
      </c>
      <c r="C5" s="3" t="inlineStr">
        <is>
          <t>m³</t>
        </is>
      </c>
      <c r="D5" s="12">
        <v>126.4</v>
      </c>
    </row>
    <row r="6">
      <c r="A6" s="4" t="inlineStr">
        <is>
          <t>BT-03</t>
        </is>
      </c>
      <c r="B6" s="4" t="inlineStr">
        <is>
          <t>Column concrete B30</t>
        </is>
      </c>
      <c r="C6" s="3" t="inlineStr">
        <is>
          <t>m³</t>
        </is>
      </c>
      <c r="D6" s="4">
        <v>0</v>
      </c>
    </row>
    <row r="7">
      <c r="A7" s="4" t="inlineStr">
        <is>
          <t>CT-01</t>
        </is>
      </c>
      <c r="B7" s="4" t="inlineStr">
        <is>
          <t>Foundation rebar D≤18</t>
        </is>
      </c>
      <c r="C7" s="3" t="inlineStr">
        <is>
          <t>t</t>
        </is>
      </c>
      <c r="D7" s="5">
        <v>12.85</v>
      </c>
    </row>
    <row r="8">
      <c r="A8" s="4" t="inlineStr">
        <is>
          <t>CT-02</t>
        </is>
      </c>
      <c r="B8" s="4" t="inlineStr">
        <is>
          <t>Column rebar D≤18</t>
        </is>
      </c>
      <c r="C8" s="3" t="inlineStr">
        <is>
          <t>t</t>
        </is>
      </c>
      <c r="D8" s="4">
        <v>0</v>
      </c>
    </row>
    <row r="9">
      <c r="A9" s="4" t="inlineStr">
        <is>
          <t>VK-01</t>
        </is>
      </c>
      <c r="B9" s="4" t="inlineStr">
        <is>
          <t>Foundation formwork</t>
        </is>
      </c>
      <c r="C9" s="3" t="inlineStr">
        <is>
          <t>m²</t>
        </is>
      </c>
      <c r="D9" s="12">
        <v>214.6</v>
      </c>
    </row>
    <row r="10">
      <c r="A10" s="4" t="inlineStr">
        <is>
          <t>VK-02</t>
        </is>
      </c>
      <c r="B10" s="4" t="inlineStr">
        <is>
          <t>Column formwork</t>
        </is>
      </c>
      <c r="C10" s="3" t="inlineStr">
        <is>
          <t>m²</t>
        </is>
      </c>
      <c r="D10" s="4">
        <v>0</v>
      </c>
    </row>
    <row r="11">
      <c r="A11" s="4" t="inlineStr">
        <is>
          <t>XT-01</t>
        </is>
      </c>
      <c r="B11" s="4" t="inlineStr">
        <is>
          <t>AAC block walls</t>
        </is>
      </c>
      <c r="C11" s="3" t="inlineStr">
        <is>
          <t>m³</t>
        </is>
      </c>
      <c r="D11" s="4">
        <v>0</v>
      </c>
    </row>
  </sheetData>
  <hyperlinks>
    <hyperlink ref="K1" location="'Index'!A36" display="← Index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F12" sqref="F12"/>
    </sheetView>
  </sheetViews>
  <sheetFormatPr defaultRowHeight="15"/>
  <cols>
    <col min="1" max="1" width="4.00" customWidth="1"/>
    <col min="2" max="2" width="9.00" customWidth="1"/>
    <col min="3" max="3" width="20.00" customWidth="1"/>
    <col min="4" max="4" width="5.00" customWidth="1"/>
    <col min="5" max="5" width="10.00" customWidth="1"/>
    <col min="6" max="6" width="13.00" customWidth="1"/>
    <col min="8" max="8" width="12.00" customWidth="1"/>
  </cols>
  <sheetData>
    <row r="1">
      <c r="A1" s="1" t="inlineStr">
        <is>
          <t>COST ESTIMATE — 9-STOREY OFFICE BUILDING</t>
        </is>
      </c>
      <c r="H1" s="44" t="inlineStr">
        <is>
          <t>← Index</t>
        </is>
      </c>
    </row>
    <row r="3">
      <c r="A3" s="2" t="inlineStr">
        <is>
          <t>No.</t>
        </is>
      </c>
      <c r="B3" s="20" t="inlineStr">
        <is>
          <t>Section</t>
        </is>
      </c>
      <c r="C3" s="20" t="inlineStr">
        <is>
          <t>Work item</t>
        </is>
      </c>
      <c r="D3" s="2" t="inlineStr">
        <is>
          <t>Unit</t>
        </is>
      </c>
      <c r="E3" s="20" t="inlineStr">
        <is>
          <t>Quantity</t>
        </is>
      </c>
      <c r="F3" s="20" t="inlineStr">
        <is>
          <t>Amount (VND)</t>
        </is>
      </c>
    </row>
    <row r="4">
      <c r="A4" s="3">
        <v>1</v>
      </c>
      <c r="B4" s="4" t="inlineStr">
        <is>
          <t>Foundation</t>
        </is>
      </c>
      <c r="C4" s="4" t="inlineStr">
        <is>
          <t>Foundation concrete B25</t>
        </is>
      </c>
      <c r="D4" s="3" t="inlineStr">
        <is>
          <t>m³</t>
        </is>
      </c>
      <c r="E4" s="12">
        <v>126.4</v>
      </c>
      <c r="F4" s="6">
        <v>158000000</v>
      </c>
    </row>
    <row r="5">
      <c r="A5" s="3">
        <v>2</v>
      </c>
      <c r="B5" s="4" t="inlineStr">
        <is>
          <t>Foundation</t>
        </is>
      </c>
      <c r="C5" s="4" t="inlineStr">
        <is>
          <t>Foundation rebar</t>
        </is>
      </c>
      <c r="D5" s="3" t="inlineStr">
        <is>
          <t>t</t>
        </is>
      </c>
      <c r="E5" s="5">
        <v>12.85</v>
      </c>
      <c r="F5" s="6">
        <v>212025000</v>
      </c>
    </row>
    <row r="6">
      <c r="A6" s="3">
        <v>3</v>
      </c>
      <c r="B6" s="4" t="inlineStr">
        <is>
          <t>Foundation</t>
        </is>
      </c>
      <c r="C6" s="4" t="inlineStr">
        <is>
          <t>Foundation formwork</t>
        </is>
      </c>
      <c r="D6" s="3" t="inlineStr">
        <is>
          <t>m²</t>
        </is>
      </c>
      <c r="E6" s="12">
        <v>214.6</v>
      </c>
      <c r="F6" s="6">
        <v>39701000</v>
      </c>
    </row>
    <row r="7" hidden="1">
      <c r="A7" s="3">
        <v>4</v>
      </c>
      <c r="B7" s="4" t="inlineStr">
        <is>
          <t>Superstr.</t>
        </is>
      </c>
      <c r="C7" s="4" t="inlineStr">
        <is>
          <t>Column concrete B30</t>
        </is>
      </c>
      <c r="D7" s="3" t="inlineStr">
        <is>
          <t>m³</t>
        </is>
      </c>
      <c r="E7" s="12">
        <v>48.2</v>
      </c>
      <c r="F7" s="6">
        <v>63624000</v>
      </c>
    </row>
    <row r="8" hidden="1">
      <c r="A8" s="3">
        <v>5</v>
      </c>
      <c r="B8" s="4" t="inlineStr">
        <is>
          <t>Superstr.</t>
        </is>
      </c>
      <c r="C8" s="4" t="inlineStr">
        <is>
          <t>Column rebar</t>
        </is>
      </c>
      <c r="D8" s="3" t="inlineStr">
        <is>
          <t>t</t>
        </is>
      </c>
      <c r="E8" s="12">
        <v>7.6</v>
      </c>
      <c r="F8" s="6">
        <v>125400000</v>
      </c>
    </row>
    <row r="9" hidden="1">
      <c r="A9" s="3">
        <v>6</v>
      </c>
      <c r="B9" s="4" t="inlineStr">
        <is>
          <t>Superstr.</t>
        </is>
      </c>
      <c r="C9" s="4" t="inlineStr">
        <is>
          <t>Column formwork</t>
        </is>
      </c>
      <c r="D9" s="3" t="inlineStr">
        <is>
          <t>m²</t>
        </is>
      </c>
      <c r="E9" s="4">
        <v>386</v>
      </c>
      <c r="F9" s="6">
        <v>71410000</v>
      </c>
    </row>
    <row r="10">
      <c r="A10" s="3">
        <v>7</v>
      </c>
      <c r="B10" s="4" t="inlineStr">
        <is>
          <t>Foundation</t>
        </is>
      </c>
      <c r="C10" s="4" t="inlineStr">
        <is>
          <t>Blinding concrete B7.5</t>
        </is>
      </c>
      <c r="D10" s="3" t="inlineStr">
        <is>
          <t>m³</t>
        </is>
      </c>
      <c r="E10" s="12">
        <v>18.5</v>
      </c>
      <c r="F10" s="6">
        <v>17020000</v>
      </c>
    </row>
    <row r="11" hidden="1">
      <c r="A11" s="3">
        <v>8</v>
      </c>
      <c r="B11" s="4" t="inlineStr">
        <is>
          <t>Superstr.</t>
        </is>
      </c>
      <c r="C11" s="4" t="inlineStr">
        <is>
          <t>AAC block walls</t>
        </is>
      </c>
      <c r="D11" s="3" t="inlineStr">
        <is>
          <t>m³</t>
        </is>
      </c>
      <c r="E11" s="4">
        <v>95</v>
      </c>
      <c r="F11" s="6">
        <v>140600000</v>
      </c>
    </row>
    <row r="12">
      <c r="A12" s="4"/>
      <c r="B12" s="4"/>
      <c r="C12" s="9" t="inlineStr">
        <is>
          <t>Total of visible rows</t>
        </is>
      </c>
      <c r="D12" s="4"/>
      <c r="E12" s="4"/>
      <c r="F12" s="4"/>
    </row>
  </sheetData>
  <hyperlinks>
    <hyperlink ref="H1" location="'Index'!A37" display="← Index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E12" sqref="E12"/>
    </sheetView>
  </sheetViews>
  <sheetFormatPr defaultRowHeight="15"/>
  <cols>
    <col min="1" max="1" width="4.00" customWidth="1"/>
    <col min="2" max="2" width="25.00" customWidth="1"/>
    <col min="3" max="3" width="5.00" customWidth="1"/>
    <col min="4" max="4" width="9.00" customWidth="1"/>
    <col min="5" max="5" width="13.00" customWidth="1"/>
    <col min="6" max="6" width="2.00" customWidth="1"/>
    <col min="7" max="7" width="12.00" customWidth="1"/>
    <col min="9" max="9" width="12.00" customWidth="1"/>
  </cols>
  <sheetData>
    <row r="1">
      <c r="A1" s="1" t="inlineStr">
        <is>
          <t>PAYMENT QUANTITIES, PERIOD 3 — 9-STOREY OFFICE BUILDING</t>
        </is>
      </c>
      <c r="I1" s="44" t="inlineStr">
        <is>
          <t>← Index</t>
        </is>
      </c>
    </row>
    <row r="3">
      <c r="A3" s="2" t="inlineStr">
        <is>
          <t>No.</t>
        </is>
      </c>
      <c r="B3" s="20" t="inlineStr">
        <is>
          <t>Work item</t>
        </is>
      </c>
      <c r="C3" s="2" t="inlineStr">
        <is>
          <t>Unit</t>
        </is>
      </c>
      <c r="D3" s="20" t="inlineStr">
        <is>
          <t>Quantity</t>
        </is>
      </c>
      <c r="E3" s="20" t="inlineStr">
        <is>
          <t>Amount (VND)</t>
        </is>
      </c>
      <c r="G3" s="1" t="inlineStr">
        <is>
          <t>Legend</t>
        </is>
      </c>
    </row>
    <row r="4">
      <c r="A4" s="3">
        <v>1</v>
      </c>
      <c r="B4" s="4" t="inlineStr">
        <is>
          <t>Level 3 slab concrete B25</t>
        </is>
      </c>
      <c r="C4" s="3" t="inlineStr">
        <is>
          <t>m³</t>
        </is>
      </c>
      <c r="D4" s="12">
        <v>86.5</v>
      </c>
      <c r="E4" s="6">
        <v>108125000</v>
      </c>
      <c r="G4" s="30" t="inlineStr">
        <is>
          <t>Variation</t>
        </is>
      </c>
    </row>
    <row r="5">
      <c r="A5" s="3">
        <v>2</v>
      </c>
      <c r="B5" s="4" t="inlineStr">
        <is>
          <t>Level 3 slab rebar</t>
        </is>
      </c>
      <c r="C5" s="3" t="inlineStr">
        <is>
          <t>t</t>
        </is>
      </c>
      <c r="D5" s="12">
        <v>9.8</v>
      </c>
      <c r="E5" s="6">
        <v>161700000</v>
      </c>
    </row>
    <row r="6">
      <c r="A6" s="3">
        <v>3</v>
      </c>
      <c r="B6" s="4" t="inlineStr">
        <is>
          <t>Level 3 slab formwork</t>
        </is>
      </c>
      <c r="C6" s="3" t="inlineStr">
        <is>
          <t>m²</t>
        </is>
      </c>
      <c r="D6" s="4">
        <v>512</v>
      </c>
      <c r="E6" s="6">
        <v>94720000</v>
      </c>
    </row>
    <row r="7">
      <c r="A7" s="29">
        <v>4</v>
      </c>
      <c r="B7" s="30" t="inlineStr">
        <is>
          <t>Extra window lintels</t>
        </is>
      </c>
      <c r="C7" s="29" t="inlineStr">
        <is>
          <t>m³</t>
        </is>
      </c>
      <c r="D7" s="31">
        <v>3.2</v>
      </c>
      <c r="E7" s="32">
        <v>4224000</v>
      </c>
    </row>
    <row r="8">
      <c r="A8" s="3">
        <v>5</v>
      </c>
      <c r="B8" s="4" t="inlineStr">
        <is>
          <t>Level 3 AAC block walls</t>
        </is>
      </c>
      <c r="C8" s="3" t="inlineStr">
        <is>
          <t>m³</t>
        </is>
      </c>
      <c r="D8" s="4">
        <v>62</v>
      </c>
      <c r="E8" s="6">
        <v>91760000</v>
      </c>
    </row>
    <row r="9">
      <c r="A9" s="29">
        <v>6</v>
      </c>
      <c r="B9" s="30" t="inlineStr">
        <is>
          <t>Roof gutter waterproofing</t>
        </is>
      </c>
      <c r="C9" s="29" t="inlineStr">
        <is>
          <t>m²</t>
        </is>
      </c>
      <c r="D9" s="30">
        <v>45</v>
      </c>
      <c r="E9" s="32">
        <v>8550000</v>
      </c>
    </row>
    <row r="10">
      <c r="A10" s="3">
        <v>7</v>
      </c>
      <c r="B10" s="4" t="inlineStr">
        <is>
          <t>Level 3 internal plastering</t>
        </is>
      </c>
      <c r="C10" s="3" t="inlineStr">
        <is>
          <t>m²</t>
        </is>
      </c>
      <c r="D10" s="4">
        <v>820</v>
      </c>
      <c r="E10" s="6">
        <v>61500000</v>
      </c>
    </row>
    <row r="11">
      <c r="A11" s="29">
        <v>8</v>
      </c>
      <c r="B11" s="30" t="inlineStr">
        <is>
          <t>Toilet floor topping</t>
        </is>
      </c>
      <c r="C11" s="29" t="inlineStr">
        <is>
          <t>m³</t>
        </is>
      </c>
      <c r="D11" s="31">
        <v>1.8</v>
      </c>
      <c r="E11" s="32">
        <v>2250000</v>
      </c>
    </row>
    <row r="12">
      <c r="A12" s="4"/>
      <c r="B12" s="9" t="inlineStr">
        <is>
          <t>Total of variations</t>
        </is>
      </c>
      <c r="C12" s="4"/>
      <c r="D12" s="4"/>
      <c r="E12" s="4"/>
    </row>
  </sheetData>
  <hyperlinks>
    <hyperlink ref="I1" location="'Index'!A38" display="← Index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12" sqref="D12"/>
    </sheetView>
  </sheetViews>
  <sheetFormatPr defaultRowHeight="15"/>
  <cols>
    <col min="1" max="1" width="4.00" customWidth="1"/>
    <col min="2" max="2" width="24.00" customWidth="1"/>
    <col min="3" max="3" width="13.00" customWidth="1"/>
    <col min="4" max="4" width="8.00" customWidth="1"/>
    <col min="5" max="5" width="2.00" customWidth="1"/>
    <col min="6" max="6" width="15.00" customWidth="1"/>
    <col min="8" max="8" width="12.00" customWidth="1"/>
  </cols>
  <sheetData>
    <row r="1">
      <c r="A1" s="1" t="inlineStr">
        <is>
          <t>PROGRESS TRACKING, WEEK 41 — 9-STOREY OFFICE BUILDING</t>
        </is>
      </c>
      <c r="H1" s="44" t="inlineStr">
        <is>
          <t>← Index</t>
        </is>
      </c>
    </row>
    <row r="3">
      <c r="A3" s="2" t="inlineStr">
        <is>
          <t>No.</t>
        </is>
      </c>
      <c r="B3" s="20" t="inlineStr">
        <is>
          <t>Task</t>
        </is>
      </c>
      <c r="C3" s="33" t="inlineStr">
        <is>
          <t>Planned finish</t>
        </is>
      </c>
      <c r="D3" s="2" t="inlineStr">
        <is>
          <t>% done</t>
        </is>
      </c>
      <c r="F3" s="1" t="inlineStr">
        <is>
          <t>Legend</t>
        </is>
      </c>
    </row>
    <row r="4">
      <c r="A4" s="3">
        <v>1</v>
      </c>
      <c r="B4" s="4" t="inlineStr">
        <is>
          <t>Pour level 5 slab concrete</t>
        </is>
      </c>
      <c r="C4" s="8">
        <v>46298</v>
      </c>
      <c r="D4" s="34">
        <v>1</v>
      </c>
      <c r="F4" s="35" t="inlineStr">
        <is>
          <t>Behind schedule</t>
        </is>
      </c>
    </row>
    <row r="5">
      <c r="A5" s="3">
        <v>2</v>
      </c>
      <c r="B5" s="4" t="inlineStr">
        <is>
          <t>Fabricate level 6 beam rebar</t>
        </is>
      </c>
      <c r="C5" s="8">
        <v>46303</v>
      </c>
      <c r="D5" s="34">
        <v>1</v>
      </c>
    </row>
    <row r="6">
      <c r="A6" s="3">
        <v>3</v>
      </c>
      <c r="B6" s="35" t="inlineStr">
        <is>
          <t>Erect level 6 column formwork</t>
        </is>
      </c>
      <c r="C6" s="8">
        <v>46301</v>
      </c>
      <c r="D6" s="34">
        <v>0.8</v>
      </c>
    </row>
    <row r="7">
      <c r="A7" s="3">
        <v>4</v>
      </c>
      <c r="B7" s="35" t="inlineStr">
        <is>
          <t>Level 2 internal plastering</t>
        </is>
      </c>
      <c r="C7" s="8">
        <v>46302</v>
      </c>
      <c r="D7" s="34">
        <v>0.7</v>
      </c>
    </row>
    <row r="8">
      <c r="A8" s="3">
        <v>5</v>
      </c>
      <c r="B8" s="4" t="inlineStr">
        <is>
          <t>Level 2 toilet waterproofing</t>
        </is>
      </c>
      <c r="C8" s="8">
        <v>46304</v>
      </c>
      <c r="D8" s="34">
        <v>1</v>
      </c>
    </row>
    <row r="9">
      <c r="A9" s="3">
        <v>6</v>
      </c>
      <c r="B9" s="35" t="inlineStr">
        <is>
          <t>Level 3 AAC block walls</t>
        </is>
      </c>
      <c r="C9" s="8">
        <v>46303</v>
      </c>
      <c r="D9" s="34">
        <v>0.45</v>
      </c>
    </row>
    <row r="10">
      <c r="A10" s="3">
        <v>7</v>
      </c>
      <c r="B10" s="4" t="inlineStr">
        <is>
          <t>Level 2 plumbing pipes</t>
        </is>
      </c>
      <c r="C10" s="8">
        <v>46309</v>
      </c>
      <c r="D10" s="34">
        <v>0.6</v>
      </c>
    </row>
    <row r="11">
      <c r="A11" s="3">
        <v>8</v>
      </c>
      <c r="B11" s="35" t="inlineStr">
        <is>
          <t>Level 2 window frames</t>
        </is>
      </c>
      <c r="C11" s="8">
        <v>46300</v>
      </c>
      <c r="D11" s="34">
        <v>0.3</v>
      </c>
    </row>
    <row r="12">
      <c r="A12" s="4"/>
      <c r="B12" s="9" t="inlineStr">
        <is>
          <t>Tasks behind schedule</t>
        </is>
      </c>
      <c r="C12" s="4"/>
      <c r="D12" s="4"/>
    </row>
  </sheetData>
  <hyperlinks>
    <hyperlink ref="H1" location="'Index'!A39" display="←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B15" sqref="B15"/>
    </sheetView>
  </sheetViews>
  <sheetFormatPr defaultRowHeight="15"/>
  <cols>
    <col min="1" max="1" width="5.00" customWidth="1"/>
    <col min="2" max="2" width="11.00" customWidth="1"/>
    <col min="3" max="3" width="25.00" customWidth="1"/>
    <col min="4" max="4" width="5.00" customWidth="1"/>
    <col min="5" max="5" width="10.00" customWidth="1"/>
    <col min="6" max="6" width="8.40" customWidth="1"/>
    <col min="7" max="7" width="8.40" customWidth="1"/>
    <col min="8" max="8" width="8.40" customWidth="1"/>
    <col min="10" max="10" width="12.00" customWidth="1"/>
  </cols>
  <sheetData>
    <row r="1">
      <c r="A1" s="1" t="inlineStr">
        <is>
          <t>SUPERSTRUCTURE QUANTITIES — 9-STOREY OFFICE BUILDING</t>
        </is>
      </c>
      <c r="J1" s="44" t="inlineStr">
        <is>
          <t>← Index</t>
        </is>
      </c>
    </row>
    <row r="3">
      <c r="A3" s="2" t="inlineStr">
        <is>
          <t>No.</t>
        </is>
      </c>
      <c r="B3" s="2" t="inlineStr">
        <is>
          <t>Code</t>
        </is>
      </c>
      <c r="C3" s="20" t="inlineStr">
        <is>
          <t>Work item</t>
        </is>
      </c>
      <c r="D3" s="2" t="inlineStr">
        <is>
          <t>Unit</t>
        </is>
      </c>
      <c r="E3" s="20" t="inlineStr">
        <is>
          <t>Quantity</t>
        </is>
      </c>
    </row>
    <row r="4">
      <c r="A4" s="3">
        <v>1</v>
      </c>
      <c r="B4" s="4" t="inlineStr">
        <is>
          <t>BT-04</t>
        </is>
      </c>
      <c r="C4" s="4" t="inlineStr">
        <is>
          <t>Column concrete B30</t>
        </is>
      </c>
      <c r="D4" s="3" t="inlineStr">
        <is>
          <t>m³</t>
        </is>
      </c>
      <c r="E4" s="12">
        <v>48.2</v>
      </c>
    </row>
    <row r="5">
      <c r="A5" s="3">
        <v>2</v>
      </c>
      <c r="B5" s="4" t="inlineStr">
        <is>
          <t>BT-05</t>
        </is>
      </c>
      <c r="C5" s="4" t="inlineStr">
        <is>
          <t>Lift core wall concrete B30</t>
        </is>
      </c>
      <c r="D5" s="3" t="inlineStr">
        <is>
          <t>m³</t>
        </is>
      </c>
      <c r="E5" s="4">
        <v>0</v>
      </c>
    </row>
    <row r="6">
      <c r="A6" s="3">
        <v>3</v>
      </c>
      <c r="B6" s="4" t="inlineStr">
        <is>
          <t>BT-06</t>
        </is>
      </c>
      <c r="C6" s="4" t="inlineStr">
        <is>
          <t>Beam &amp; slab concrete B25</t>
        </is>
      </c>
      <c r="D6" s="3" t="inlineStr">
        <is>
          <t>m³</t>
        </is>
      </c>
      <c r="E6" s="12">
        <v>312.5</v>
      </c>
    </row>
    <row r="7">
      <c r="A7" s="3">
        <v>4</v>
      </c>
      <c r="B7" s="4" t="inlineStr">
        <is>
          <t>BT-07</t>
        </is>
      </c>
      <c r="C7" s="4" t="inlineStr">
        <is>
          <t>Staircase concrete B25</t>
        </is>
      </c>
      <c r="D7" s="3" t="inlineStr">
        <is>
          <t>m³</t>
        </is>
      </c>
      <c r="E7" s="4">
        <v>0</v>
      </c>
    </row>
    <row r="8">
      <c r="A8" s="3">
        <v>5</v>
      </c>
      <c r="B8" s="4" t="inlineStr">
        <is>
          <t>CT-04</t>
        </is>
      </c>
      <c r="C8" s="4" t="inlineStr">
        <is>
          <t>Column rebar D≤18</t>
        </is>
      </c>
      <c r="D8" s="3" t="inlineStr">
        <is>
          <t>t</t>
        </is>
      </c>
      <c r="E8" s="12">
        <v>7.6</v>
      </c>
    </row>
    <row r="9">
      <c r="A9" s="3">
        <v>6</v>
      </c>
      <c r="B9" s="4" t="inlineStr">
        <is>
          <t>CT-05</t>
        </is>
      </c>
      <c r="C9" s="4" t="inlineStr">
        <is>
          <t>Column rebar D&gt;18</t>
        </is>
      </c>
      <c r="D9" s="3" t="inlineStr">
        <is>
          <t>t</t>
        </is>
      </c>
      <c r="E9" s="4">
        <v>0</v>
      </c>
    </row>
    <row r="10">
      <c r="A10" s="3">
        <v>7</v>
      </c>
      <c r="B10" s="4" t="inlineStr">
        <is>
          <t>CT-06</t>
        </is>
      </c>
      <c r="C10" s="4" t="inlineStr">
        <is>
          <t>Beam &amp; slab rebar</t>
        </is>
      </c>
      <c r="D10" s="3" t="inlineStr">
        <is>
          <t>t</t>
        </is>
      </c>
      <c r="E10" s="12">
        <v>38.4</v>
      </c>
    </row>
    <row r="11">
      <c r="A11" s="3">
        <v>8</v>
      </c>
      <c r="B11" s="4" t="inlineStr">
        <is>
          <t>VK-04</t>
        </is>
      </c>
      <c r="C11" s="4" t="inlineStr">
        <is>
          <t>Column formwork</t>
        </is>
      </c>
      <c r="D11" s="3" t="inlineStr">
        <is>
          <t>m²</t>
        </is>
      </c>
      <c r="E11" s="4">
        <v>386</v>
      </c>
    </row>
    <row r="12">
      <c r="A12" s="3">
        <v>9</v>
      </c>
      <c r="B12" s="4" t="inlineStr">
        <is>
          <t>VK-05</t>
        </is>
      </c>
      <c r="C12" s="4" t="inlineStr">
        <is>
          <t>Lift core wall formwork</t>
        </is>
      </c>
      <c r="D12" s="3" t="inlineStr">
        <is>
          <t>m²</t>
        </is>
      </c>
      <c r="E12" s="4">
        <v>0</v>
      </c>
    </row>
    <row r="13">
      <c r="A13" s="3">
        <v>10</v>
      </c>
      <c r="B13" s="4" t="inlineStr">
        <is>
          <t>VK-06</t>
        </is>
      </c>
      <c r="C13" s="4" t="inlineStr">
        <is>
          <t>Beam &amp; slab formwork</t>
        </is>
      </c>
      <c r="D13" s="3" t="inlineStr">
        <is>
          <t>m²</t>
        </is>
      </c>
      <c r="E13" s="6">
        <v>2140</v>
      </c>
    </row>
  </sheetData>
  <hyperlinks>
    <hyperlink ref="J1" location="'Index'!A40" display="← Index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12" sqref="C12"/>
    </sheetView>
  </sheetViews>
  <sheetFormatPr defaultRowHeight="15"/>
  <cols>
    <col min="1" max="1" width="4.50" customWidth="1"/>
    <col min="2" max="2" width="13.00" customWidth="1"/>
    <col min="3" max="3" width="25.00" customWidth="1"/>
    <col min="4" max="4" width="6.00" customWidth="1"/>
    <col min="5" max="5" width="11.00" customWidth="1"/>
    <col min="7" max="7" width="12.00" customWidth="1"/>
  </cols>
  <sheetData>
    <row r="1">
      <c r="A1" s="1" t="inlineStr">
        <is>
          <t>BILL OF QUANTITIES — 9-STOREY OFFICE BUILDING</t>
        </is>
      </c>
      <c r="G1" s="44" t="inlineStr">
        <is>
          <t>← Index</t>
        </is>
      </c>
    </row>
    <row r="3">
      <c r="A3" s="2" t="inlineStr">
        <is>
          <t>No.</t>
        </is>
      </c>
      <c r="B3" s="2" t="inlineStr">
        <is>
          <t>Section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</row>
    <row r="4">
      <c r="A4" s="3">
        <v>1</v>
      </c>
      <c r="B4" s="4" t="inlineStr">
        <is>
          <t>Foundation</t>
        </is>
      </c>
      <c r="C4" s="4" t="inlineStr">
        <is>
          <t>Foundation excavation</t>
        </is>
      </c>
      <c r="D4" s="3" t="inlineStr">
        <is>
          <t>m³</t>
        </is>
      </c>
      <c r="E4" s="5">
        <v>412.5</v>
      </c>
    </row>
    <row r="5">
      <c r="A5" s="3">
        <v>2</v>
      </c>
      <c r="B5" s="4" t="inlineStr">
        <is>
          <t>Foundation</t>
        </is>
      </c>
      <c r="C5" s="4" t="inlineStr">
        <is>
          <t>Lean concrete M100</t>
        </is>
      </c>
      <c r="D5" s="3" t="inlineStr">
        <is>
          <t>m³</t>
        </is>
      </c>
      <c r="E5" s="5">
        <v>18.6</v>
      </c>
    </row>
    <row r="6">
      <c r="A6" s="3">
        <v>3</v>
      </c>
      <c r="B6" s="4" t="inlineStr">
        <is>
          <t>Foundation</t>
        </is>
      </c>
      <c r="C6" s="4" t="inlineStr">
        <is>
          <t>Footing concrete M300</t>
        </is>
      </c>
      <c r="D6" s="3" t="inlineStr">
        <is>
          <t>m³</t>
        </is>
      </c>
      <c r="E6" s="5">
        <v>142.5</v>
      </c>
    </row>
    <row r="7">
      <c r="A7" s="3">
        <v>4</v>
      </c>
      <c r="B7" s="4" t="inlineStr">
        <is>
          <t>Foundation</t>
        </is>
      </c>
      <c r="C7" s="4" t="inlineStr">
        <is>
          <t>Footing rebar</t>
        </is>
      </c>
      <c r="D7" s="3" t="inlineStr">
        <is>
          <t>t</t>
        </is>
      </c>
      <c r="E7" s="5">
        <v>12.84</v>
      </c>
    </row>
    <row r="8">
      <c r="A8" s="3">
        <v>5</v>
      </c>
      <c r="B8" s="4" t="inlineStr">
        <is>
          <t>Superstructure</t>
        </is>
      </c>
      <c r="C8" s="4" t="inlineStr">
        <is>
          <t>Column concrete M350</t>
        </is>
      </c>
      <c r="D8" s="3" t="inlineStr">
        <is>
          <t>m³</t>
        </is>
      </c>
      <c r="E8" s="5">
        <v>86.4</v>
      </c>
    </row>
    <row r="9">
      <c r="A9" s="3">
        <v>6</v>
      </c>
      <c r="B9" s="4" t="inlineStr">
        <is>
          <t>Superstructure</t>
        </is>
      </c>
      <c r="C9" s="4" t="inlineStr">
        <is>
          <t>Beam &amp; slab concrete M300</t>
        </is>
      </c>
      <c r="D9" s="3" t="inlineStr">
        <is>
          <t>m³</t>
        </is>
      </c>
      <c r="E9" s="5">
        <v>312</v>
      </c>
    </row>
    <row r="10">
      <c r="A10" s="3">
        <v>7</v>
      </c>
      <c r="B10" s="4" t="inlineStr">
        <is>
          <t>Finishes</t>
        </is>
      </c>
      <c r="C10" s="4" t="inlineStr">
        <is>
          <t>220 brick walls</t>
        </is>
      </c>
      <c r="D10" s="3" t="inlineStr">
        <is>
          <t>m³</t>
        </is>
      </c>
      <c r="E10" s="5">
        <v>245.8</v>
      </c>
    </row>
    <row r="12">
      <c r="B12" s="1" t="inlineStr">
        <is>
          <t>Foundation:</t>
        </is>
      </c>
    </row>
  </sheetData>
  <hyperlinks>
    <hyperlink ref="G1" location="'Index'!A41" display="← Index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12" sqref="C12"/>
    </sheetView>
  </sheetViews>
  <sheetFormatPr defaultRowHeight="15"/>
  <cols>
    <col min="1" max="1" width="4.50" customWidth="1"/>
    <col min="2" max="2" width="13.00" customWidth="1"/>
    <col min="3" max="3" width="23.00" customWidth="1"/>
    <col min="4" max="4" width="6.00" customWidth="1"/>
    <col min="5" max="5" width="11.00" customWidth="1"/>
    <col min="7" max="7" width="12.00" customWidth="1"/>
  </cols>
  <sheetData>
    <row r="1">
      <c r="A1" s="1" t="inlineStr">
        <is>
          <t>PERIOD 3 PAYMENT QUANTITIES — 9-STOREY OFFICE BUILDING</t>
        </is>
      </c>
      <c r="G1" s="44" t="inlineStr">
        <is>
          <t>← Index</t>
        </is>
      </c>
    </row>
    <row r="3">
      <c r="A3" s="2" t="inlineStr">
        <is>
          <t>No.</t>
        </is>
      </c>
      <c r="B3" s="2" t="inlineStr">
        <is>
          <t>Section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This period</t>
        </is>
      </c>
    </row>
    <row r="4">
      <c r="A4" s="3">
        <v>1</v>
      </c>
      <c r="B4" s="4" t="inlineStr">
        <is>
          <t>Foundation</t>
        </is>
      </c>
      <c r="C4" s="4" t="inlineStr">
        <is>
          <t>Foundation excavation</t>
        </is>
      </c>
      <c r="D4" s="3" t="inlineStr">
        <is>
          <t>m³</t>
        </is>
      </c>
      <c r="E4" s="5">
        <v>0</v>
      </c>
    </row>
    <row r="5">
      <c r="A5" s="3">
        <v>2</v>
      </c>
      <c r="B5" s="4" t="inlineStr">
        <is>
          <t>Foundation</t>
        </is>
      </c>
      <c r="C5" s="4" t="inlineStr">
        <is>
          <t>Lean concrete M100</t>
        </is>
      </c>
      <c r="D5" s="3" t="inlineStr">
        <is>
          <t>m³</t>
        </is>
      </c>
      <c r="E5" s="5">
        <v>0</v>
      </c>
    </row>
    <row r="6">
      <c r="A6" s="3">
        <v>3</v>
      </c>
      <c r="B6" s="4" t="inlineStr">
        <is>
          <t>Foundation</t>
        </is>
      </c>
      <c r="C6" s="4" t="inlineStr">
        <is>
          <t>Footing concrete M300</t>
        </is>
      </c>
      <c r="D6" s="3" t="inlineStr">
        <is>
          <t>m³</t>
        </is>
      </c>
      <c r="E6" s="5">
        <v>142.5</v>
      </c>
    </row>
    <row r="7">
      <c r="A7" s="3">
        <v>4</v>
      </c>
      <c r="B7" s="4" t="inlineStr">
        <is>
          <t>Foundation</t>
        </is>
      </c>
      <c r="C7" s="4" t="inlineStr">
        <is>
          <t>Footing rebar</t>
        </is>
      </c>
      <c r="D7" s="3" t="inlineStr">
        <is>
          <t>t</t>
        </is>
      </c>
      <c r="E7" s="5">
        <v>12.84</v>
      </c>
    </row>
    <row r="8">
      <c r="A8" s="3">
        <v>5</v>
      </c>
      <c r="B8" s="4" t="inlineStr">
        <is>
          <t>Foundation</t>
        </is>
      </c>
      <c r="C8" s="4" t="inlineStr">
        <is>
          <t>Backfill K95</t>
        </is>
      </c>
      <c r="D8" s="3" t="inlineStr">
        <is>
          <t>m³</t>
        </is>
      </c>
      <c r="E8" s="5">
        <v>96.3</v>
      </c>
    </row>
    <row r="9">
      <c r="A9" s="3">
        <v>6</v>
      </c>
      <c r="B9" s="4" t="inlineStr">
        <is>
          <t>Superstructure</t>
        </is>
      </c>
      <c r="C9" s="4" t="inlineStr">
        <is>
          <t>Column concrete M350</t>
        </is>
      </c>
      <c r="D9" s="3" t="inlineStr">
        <is>
          <t>m³</t>
        </is>
      </c>
      <c r="E9" s="5">
        <v>86.4</v>
      </c>
    </row>
    <row r="10">
      <c r="A10" s="3">
        <v>7</v>
      </c>
      <c r="B10" s="4" t="inlineStr">
        <is>
          <t>Superstructure</t>
        </is>
      </c>
      <c r="C10" s="4" t="inlineStr">
        <is>
          <t>Column rebar</t>
        </is>
      </c>
      <c r="D10" s="3" t="inlineStr">
        <is>
          <t>t</t>
        </is>
      </c>
      <c r="E10" s="5">
        <v>15.2</v>
      </c>
    </row>
    <row r="12">
      <c r="B12" s="1" t="inlineStr">
        <is>
          <t>Foundation, P3:</t>
        </is>
      </c>
    </row>
  </sheetData>
  <hyperlinks>
    <hyperlink ref="G1" location="'Index'!A42" display="← Index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12" sqref="C12"/>
    </sheetView>
  </sheetViews>
  <sheetFormatPr defaultRowHeight="15"/>
  <cols>
    <col min="1" max="1" width="11.00" customWidth="1"/>
    <col min="2" max="2" width="9.00" customWidth="1"/>
    <col min="3" max="3" width="14.00" customWidth="1"/>
    <col min="4" max="4" width="11.00" customWidth="1"/>
    <col min="6" max="6" width="12.00" customWidth="1"/>
  </cols>
  <sheetData>
    <row r="1">
      <c r="A1" s="1" t="inlineStr">
        <is>
          <t>CONCRETE POUR LOG — 9-STOREY OFFICE BUILDING</t>
        </is>
      </c>
      <c r="F1" s="44" t="inlineStr">
        <is>
          <t>← Index</t>
        </is>
      </c>
    </row>
    <row r="3">
      <c r="A3" s="2" t="inlineStr">
        <is>
          <t>Pour date</t>
        </is>
      </c>
      <c r="B3" s="2" t="inlineStr">
        <is>
          <t>Level</t>
        </is>
      </c>
      <c r="C3" s="2" t="inlineStr">
        <is>
          <t>Element</t>
        </is>
      </c>
      <c r="D3" s="2" t="inlineStr">
        <is>
          <t>Volume (m³)</t>
        </is>
      </c>
    </row>
    <row r="4">
      <c r="A4" s="36">
        <v>46086</v>
      </c>
      <c r="B4" s="4" t="inlineStr">
        <is>
          <t>Level 2</t>
        </is>
      </c>
      <c r="C4" s="4" t="inlineStr">
        <is>
          <t>Column C1</t>
        </is>
      </c>
      <c r="D4" s="5">
        <v>18.4</v>
      </c>
    </row>
    <row r="5">
      <c r="A5" s="36">
        <v>46093</v>
      </c>
      <c r="B5" s="4" t="inlineStr">
        <is>
          <t>Level 2</t>
        </is>
      </c>
      <c r="C5" s="4" t="inlineStr">
        <is>
          <t>Beam D2</t>
        </is>
      </c>
      <c r="D5" s="5">
        <v>24.6</v>
      </c>
    </row>
    <row r="6">
      <c r="A6" s="36">
        <v>46101</v>
      </c>
      <c r="B6" s="4" t="inlineStr">
        <is>
          <t>Level 3</t>
        </is>
      </c>
      <c r="C6" s="4" t="inlineStr">
        <is>
          <t>Column C1</t>
        </is>
      </c>
      <c r="D6" s="5">
        <v>9.2</v>
      </c>
    </row>
    <row r="7">
      <c r="A7" s="36">
        <v>46105</v>
      </c>
      <c r="B7" s="4" t="inlineStr">
        <is>
          <t>Level 3</t>
        </is>
      </c>
      <c r="C7" s="4" t="inlineStr">
        <is>
          <t>Column C1</t>
        </is>
      </c>
      <c r="D7" s="5">
        <v>9.2</v>
      </c>
    </row>
    <row r="8">
      <c r="A8" s="36">
        <v>46109</v>
      </c>
      <c r="B8" s="4" t="inlineStr">
        <is>
          <t>Level 3</t>
        </is>
      </c>
      <c r="C8" s="4" t="inlineStr">
        <is>
          <t>Beam D2</t>
        </is>
      </c>
      <c r="D8" s="5">
        <v>24.6</v>
      </c>
    </row>
    <row r="9">
      <c r="A9" s="36">
        <v>46114</v>
      </c>
      <c r="B9" s="4" t="inlineStr">
        <is>
          <t>Level 3</t>
        </is>
      </c>
      <c r="C9" s="4" t="inlineStr">
        <is>
          <t>Slab S1</t>
        </is>
      </c>
      <c r="D9" s="5">
        <v>96.5</v>
      </c>
    </row>
    <row r="10">
      <c r="A10" s="36">
        <v>46128</v>
      </c>
      <c r="B10" s="4" t="inlineStr">
        <is>
          <t>Level 4</t>
        </is>
      </c>
      <c r="C10" s="4" t="inlineStr">
        <is>
          <t>Column C1</t>
        </is>
      </c>
      <c r="D10" s="5">
        <v>18.4</v>
      </c>
    </row>
    <row r="12">
      <c r="A12" s="1" t="inlineStr">
        <is>
          <t>Level 3 poured:</t>
        </is>
      </c>
    </row>
  </sheetData>
  <hyperlinks>
    <hyperlink ref="F1" location="'Index'!A43" display="←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12" sqref="C12"/>
    </sheetView>
  </sheetViews>
  <sheetFormatPr defaultRowHeight="15"/>
  <cols>
    <col min="1" max="1" width="11.00" customWidth="1"/>
    <col min="2" max="2" width="9.00" customWidth="1"/>
    <col min="3" max="3" width="15.00" customWidth="1"/>
    <col min="4" max="4" width="16.00" customWidth="1"/>
    <col min="6" max="6" width="12.00" customWidth="1"/>
  </cols>
  <sheetData>
    <row r="1">
      <c r="A1" s="1" t="inlineStr">
        <is>
          <t>CONCRETE POUR TRACKING — 9-STOREY OFFICE BUILDING</t>
        </is>
      </c>
      <c r="F1" s="44" t="inlineStr">
        <is>
          <t>← Index</t>
        </is>
      </c>
    </row>
    <row r="3">
      <c r="A3" s="2" t="inlineStr">
        <is>
          <t>Date</t>
        </is>
      </c>
      <c r="B3" s="2" t="inlineStr">
        <is>
          <t>Level</t>
        </is>
      </c>
      <c r="C3" s="2" t="inlineStr">
        <is>
          <t>Element</t>
        </is>
      </c>
      <c r="D3" s="2" t="inlineStr">
        <is>
          <t>Actual (m³)</t>
        </is>
      </c>
    </row>
    <row r="4">
      <c r="A4" s="36">
        <v>46086</v>
      </c>
      <c r="B4" s="4" t="inlineStr">
        <is>
          <t>Level 2</t>
        </is>
      </c>
      <c r="C4" s="4" t="inlineStr">
        <is>
          <t>Column C1</t>
        </is>
      </c>
      <c r="D4" s="5">
        <v>18.4</v>
      </c>
    </row>
    <row r="5">
      <c r="A5" s="36">
        <v>46101</v>
      </c>
      <c r="B5" s="4" t="inlineStr">
        <is>
          <t>Level 3</t>
        </is>
      </c>
      <c r="C5" s="4" t="inlineStr">
        <is>
          <t>Column C1</t>
        </is>
      </c>
      <c r="D5" s="5">
        <v>9.2</v>
      </c>
    </row>
    <row r="6">
      <c r="A6" s="36">
        <v>46105</v>
      </c>
      <c r="B6" s="4" t="inlineStr">
        <is>
          <t>Level 3</t>
        </is>
      </c>
      <c r="C6" s="4" t="inlineStr">
        <is>
          <t>Column C1</t>
        </is>
      </c>
      <c r="D6" s="5">
        <v>9.2</v>
      </c>
    </row>
    <row r="7">
      <c r="A7" s="36">
        <v>46109</v>
      </c>
      <c r="B7" s="4" t="inlineStr">
        <is>
          <t>Level 3</t>
        </is>
      </c>
      <c r="C7" s="4" t="inlineStr">
        <is>
          <t>Beam D2</t>
        </is>
      </c>
      <c r="D7" s="5">
        <v>24.6</v>
      </c>
    </row>
    <row r="8">
      <c r="A8" s="36">
        <v>46114</v>
      </c>
      <c r="B8" s="4" t="inlineStr">
        <is>
          <t>Level 3</t>
        </is>
      </c>
      <c r="C8" s="4" t="inlineStr">
        <is>
          <t>Slab S1</t>
        </is>
      </c>
      <c r="D8" s="5">
        <v>96.5</v>
      </c>
    </row>
    <row r="9">
      <c r="A9" s="36">
        <v>46122</v>
      </c>
      <c r="B9" s="4" t="inlineStr">
        <is>
          <t>Level 3</t>
        </is>
      </c>
      <c r="C9" s="4" t="inlineStr">
        <is>
          <t>Staircase CT1</t>
        </is>
      </c>
      <c r="D9" s="5">
        <v>0</v>
      </c>
    </row>
    <row r="10">
      <c r="A10" s="36">
        <v>46128</v>
      </c>
      <c r="B10" s="4" t="inlineStr">
        <is>
          <t>Level 4</t>
        </is>
      </c>
      <c r="C10" s="4" t="inlineStr">
        <is>
          <t>Column C1</t>
        </is>
      </c>
      <c r="D10" s="5">
        <v>18.4</v>
      </c>
    </row>
    <row r="12">
      <c r="A12" s="1" t="inlineStr">
        <is>
          <t>Level 3 poured:</t>
        </is>
      </c>
    </row>
  </sheetData>
  <hyperlinks>
    <hyperlink ref="F1" location="'Index'!A44" display="← Index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B11" sqref="B11"/>
    </sheetView>
  </sheetViews>
  <sheetFormatPr defaultRowHeight="15"/>
  <cols>
    <col min="1" max="1" width="4.50" customWidth="1"/>
    <col min="2" max="2" width="18.00" customWidth="1"/>
    <col min="3" max="3" width="12.00" customWidth="1"/>
    <col min="5" max="5" width="12.00" customWidth="1"/>
  </cols>
  <sheetData>
    <row r="1">
      <c r="A1" s="1" t="inlineStr">
        <is>
          <t>ACCEPTANCE BATCH 5 — LEVEL 3 — OFFICE BUILDING</t>
        </is>
      </c>
      <c r="E1" s="44" t="inlineStr">
        <is>
          <t>← Index</t>
        </is>
      </c>
    </row>
    <row r="3">
      <c r="A3" s="2" t="inlineStr">
        <is>
          <t>No.</t>
        </is>
      </c>
      <c r="B3" s="2" t="inlineStr">
        <is>
          <t>Element</t>
        </is>
      </c>
      <c r="C3" s="2" t="inlineStr">
        <is>
          <t>Drawing</t>
        </is>
      </c>
    </row>
    <row r="4">
      <c r="A4" s="3">
        <v>1</v>
      </c>
      <c r="B4" s="4" t="inlineStr">
        <is>
          <t>Column C1</t>
        </is>
      </c>
      <c r="C4" s="3" t="inlineStr">
        <is>
          <t>KC-05</t>
        </is>
      </c>
    </row>
    <row r="5">
      <c r="A5" s="3">
        <v>2</v>
      </c>
      <c r="B5" s="4" t="inlineStr">
        <is>
          <t>Column C2</t>
        </is>
      </c>
      <c r="C5" s="3" t="inlineStr">
        <is>
          <t>KC-05</t>
        </is>
      </c>
    </row>
    <row r="6">
      <c r="A6" s="4"/>
      <c r="B6" s="4"/>
      <c r="C6" s="4"/>
    </row>
    <row r="7">
      <c r="A7" s="3">
        <v>3</v>
      </c>
      <c r="B7" s="4" t="inlineStr">
        <is>
          <t>Beam D2</t>
        </is>
      </c>
      <c r="C7" s="3" t="inlineStr">
        <is>
          <t>KC-07</t>
        </is>
      </c>
    </row>
    <row r="8">
      <c r="A8" s="3">
        <v>4</v>
      </c>
      <c r="B8" s="4" t="inlineStr">
        <is>
          <t>Slab S1</t>
        </is>
      </c>
      <c r="C8" s="3" t="inlineStr">
        <is>
          <t>KC-09</t>
        </is>
      </c>
    </row>
    <row r="10">
      <c r="B10" s="1" t="inlineStr">
        <is>
          <t>Items accepted:</t>
        </is>
      </c>
    </row>
  </sheetData>
  <hyperlinks>
    <hyperlink ref="E1" location="'Index'!A45" display="← Index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"/>
    </sheetView>
  </sheetViews>
  <sheetFormatPr defaultRowHeight="15"/>
  <cols>
    <col min="1" max="1" width="15.00" customWidth="1"/>
    <col min="2" max="2" width="10.00" customWidth="1"/>
    <col min="3" max="3" width="16.00" customWidth="1"/>
    <col min="4" max="4" width="8.40" customWidth="1"/>
    <col min="6" max="6" width="12.00" customWidth="1"/>
  </cols>
  <sheetData>
    <row r="1">
      <c r="A1" s="1" t="inlineStr">
        <is>
          <t>ELEMENT LIST — 9-STOREY OFFICE BUILDING</t>
        </is>
      </c>
      <c r="F1" s="44" t="inlineStr">
        <is>
          <t>← Index</t>
        </is>
      </c>
    </row>
    <row r="3">
      <c r="A3" s="2" t="inlineStr">
        <is>
          <t>Element code</t>
        </is>
      </c>
      <c r="B3" s="2" t="inlineStr">
        <is>
          <t>Level</t>
        </is>
      </c>
      <c r="C3" s="2" t="inlineStr">
        <is>
          <t>Element name</t>
        </is>
      </c>
    </row>
    <row r="4" ht="22.50" customHeight="1">
      <c r="A4" s="4" t="inlineStr">
        <is>
          <t>VP9-T3-C1</t>
        </is>
      </c>
      <c r="B4" s="4"/>
      <c r="C4" s="4" t="inlineStr">
        <is>
          <t>Column C1</t>
        </is>
      </c>
    </row>
    <row r="5" ht="22.50" customHeight="1">
      <c r="A5" s="4" t="inlineStr">
        <is>
          <t>VP9-T3-D2</t>
        </is>
      </c>
      <c r="B5" s="4"/>
      <c r="C5" s="4" t="inlineStr">
        <is>
          <t>Beam D2</t>
        </is>
      </c>
    </row>
    <row r="6" ht="22.50" customHeight="1">
      <c r="A6" s="4" t="inlineStr">
        <is>
          <t>VP9--T4-S1</t>
        </is>
      </c>
      <c r="B6" s="4"/>
      <c r="C6" s="4" t="inlineStr">
        <is>
          <t>Slab S1</t>
        </is>
      </c>
    </row>
    <row r="7" ht="22.50" customHeight="1">
      <c r="A7" s="4" t="inlineStr">
        <is>
          <t>VP9-T5-CT1</t>
        </is>
      </c>
      <c r="B7" s="4"/>
      <c r="C7" s="4" t="inlineStr">
        <is>
          <t>Staircase CT1</t>
        </is>
      </c>
    </row>
  </sheetData>
  <hyperlinks>
    <hyperlink ref="F1" location="'Index'!A46" display="← Index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4" sqref="B4"/>
    </sheetView>
  </sheetViews>
  <sheetFormatPr defaultRowHeight="15"/>
  <cols>
    <col min="1" max="1" width="34.00" customWidth="1"/>
    <col min="2" max="2" width="14.00" customWidth="1"/>
    <col min="3" max="3" width="8.40" customWidth="1"/>
    <col min="5" max="5" width="12.00" customWidth="1"/>
  </cols>
  <sheetData>
    <row r="1">
      <c r="A1" s="1" t="inlineStr">
        <is>
          <t>WORK DESCRIPTIONS — 9-STOREY OFFICE BUILDING</t>
        </is>
      </c>
      <c r="E1" s="44" t="inlineStr">
        <is>
          <t>← Index</t>
        </is>
      </c>
    </row>
    <row r="3">
      <c r="A3" s="2" t="inlineStr">
        <is>
          <t>Description (work/grade/location)</t>
        </is>
      </c>
      <c r="B3" s="2" t="inlineStr">
        <is>
          <t>Location</t>
        </is>
      </c>
    </row>
    <row r="4" ht="22.50" customHeight="1">
      <c r="A4" s="4" t="inlineStr">
        <is>
          <t>Lean concrete/M100/Footing M1</t>
        </is>
      </c>
      <c r="B4" s="4"/>
    </row>
    <row r="5" ht="22.50" customHeight="1">
      <c r="A5" s="4" t="inlineStr">
        <is>
          <t>Concrete/M300/Footing M1</t>
        </is>
      </c>
      <c r="B5" s="4"/>
    </row>
    <row r="6" ht="22.50" customHeight="1">
      <c r="A6" s="4" t="inlineStr">
        <is>
          <t>Formwork//Footing M2</t>
        </is>
      </c>
      <c r="B6" s="4"/>
    </row>
    <row r="7" ht="22.50" customHeight="1">
      <c r="A7" s="4" t="inlineStr">
        <is>
          <t>Rebar/CB400-V/Column C1</t>
        </is>
      </c>
      <c r="B7" s="4"/>
    </row>
  </sheetData>
  <hyperlinks>
    <hyperlink ref="E1" location="'Index'!A47" display="←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"/>
    </sheetView>
  </sheetViews>
  <sheetFormatPr defaultRowHeight="15"/>
  <cols>
    <col min="1" max="1" width="4.00" customWidth="1"/>
    <col min="2" max="2" width="10.00" customWidth="1"/>
    <col min="3" max="3" width="31.00" customWidth="1"/>
    <col min="4" max="4" width="11.00" customWidth="1"/>
    <col min="6" max="6" width="12.00" customWidth="1"/>
  </cols>
  <sheetData>
    <row r="1">
      <c r="A1" s="1" t="inlineStr">
        <is>
          <t>QUANTITY TAKE-OFF — 9-STOREY OFFICE BUILDING</t>
        </is>
      </c>
      <c r="F1" s="44" t="inlineStr">
        <is>
          <t>← Index</t>
        </is>
      </c>
    </row>
    <row r="3">
      <c r="A3" s="2" t="inlineStr">
        <is>
          <t>No.</t>
        </is>
      </c>
      <c r="B3" s="2" t="inlineStr">
        <is>
          <t>Member</t>
        </is>
      </c>
      <c r="C3" s="2" t="inlineStr">
        <is>
          <t>Applies to</t>
        </is>
      </c>
      <c r="D3" s="2" t="inlineStr">
        <is>
          <t>Floors</t>
        </is>
      </c>
    </row>
    <row r="4" ht="22.50" customHeight="1">
      <c r="A4" s="3">
        <v>1</v>
      </c>
      <c r="B4" s="4" t="inlineStr">
        <is>
          <t>Column C1</t>
        </is>
      </c>
      <c r="C4" s="4" t="inlineStr">
        <is>
          <t>Floor 2; Floor 3; Floor 4; Floor 5</t>
        </is>
      </c>
      <c r="D4" s="4"/>
    </row>
    <row r="5" ht="22.50" customHeight="1">
      <c r="A5" s="3">
        <v>2</v>
      </c>
      <c r="B5" s="4" t="inlineStr">
        <is>
          <t>Beam D1</t>
        </is>
      </c>
      <c r="C5" s="4" t="inlineStr">
        <is>
          <t>Floor 4; Floor 5; Floor 6; Floor 7; Floor 8</t>
        </is>
      </c>
      <c r="D5" s="4"/>
    </row>
    <row r="6" ht="22.50" customHeight="1">
      <c r="A6" s="3">
        <v>3</v>
      </c>
      <c r="B6" s="4" t="inlineStr">
        <is>
          <t>Slab S1</t>
        </is>
      </c>
      <c r="C6" s="4" t="inlineStr">
        <is>
          <t>Floor 2; Floor 3; Floor 4</t>
        </is>
      </c>
      <c r="D6" s="4"/>
    </row>
  </sheetData>
  <hyperlinks>
    <hyperlink ref="F1" location="'Index'!A48" display="← Index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4" sqref="C4"/>
    </sheetView>
  </sheetViews>
  <sheetFormatPr defaultRowHeight="15"/>
  <cols>
    <col min="1" max="1" width="4.00" customWidth="1"/>
    <col min="2" max="2" width="42.00" customWidth="1"/>
    <col min="3" max="3" width="10.00" customWidth="1"/>
    <col min="5" max="5" width="12.00" customWidth="1"/>
  </cols>
  <sheetData>
    <row r="1">
      <c r="A1" s="1" t="inlineStr">
        <is>
          <t>BILL OF QUANTITIES — 9-STOREY OFFICE BUILDING</t>
        </is>
      </c>
      <c r="E1" s="44" t="inlineStr">
        <is>
          <t>← Index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Words</t>
        </is>
      </c>
    </row>
    <row r="4" ht="22.50" customHeight="1">
      <c r="A4" s="3">
        <v>1</v>
      </c>
      <c r="B4" s="4" t="inlineStr">
        <is>
          <t>Lean concrete for footings, stone 4x6, grade 100</t>
        </is>
      </c>
      <c r="C4" s="4"/>
    </row>
    <row r="5" ht="22.50" customHeight="1">
      <c r="A5" s="3">
        <v>2</v>
      </c>
      <c r="B5" s="4" t="inlineStr">
        <is>
          <t>Formwork for square and rectangular columns</t>
        </is>
      </c>
      <c r="C5" s="4"/>
    </row>
    <row r="6" ht="22.50" customHeight="1">
      <c r="A6" s="3">
        <v>3</v>
      </c>
      <c r="B6" s="4" t="inlineStr">
        <is>
          <t>Beam reinforcement 18 mm diameter, floors 2 to 9</t>
        </is>
      </c>
      <c r="C6" s="4"/>
    </row>
    <row r="7" ht="22.50" customHeight="1">
      <c r="A7" s="3">
        <v>4</v>
      </c>
      <c r="B7" s="4" t="inlineStr">
        <is>
          <t>Solid brick wall 220 thick, M75 cement mortar</t>
        </is>
      </c>
      <c r="C7" s="4"/>
    </row>
  </sheetData>
  <hyperlinks>
    <hyperlink ref="E1" location="'Index'!A49" display="←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4" sqref="C4"/>
    </sheetView>
  </sheetViews>
  <sheetFormatPr defaultRowHeight="15"/>
  <cols>
    <col min="1" max="1" width="4.00" customWidth="1"/>
    <col min="2" max="2" width="40.00" customWidth="1"/>
    <col min="3" max="3" width="40.00" customWidth="1"/>
    <col min="5" max="5" width="12.00" customWidth="1"/>
  </cols>
  <sheetData>
    <row r="1">
      <c r="A1" s="1" t="inlineStr">
        <is>
          <t>DOCUMENT REGISTER — 9-STOREY OFFICE BUILDING</t>
        </is>
      </c>
      <c r="E1" s="44" t="inlineStr">
        <is>
          <t>← Index</t>
        </is>
      </c>
    </row>
    <row r="3">
      <c r="A3" s="2" t="inlineStr">
        <is>
          <t>No.</t>
        </is>
      </c>
      <c r="B3" s="2" t="inlineStr">
        <is>
          <t>Document title</t>
        </is>
      </c>
      <c r="C3" s="2" t="inlineStr">
        <is>
          <t>File name (no accents)</t>
        </is>
      </c>
    </row>
    <row r="4" ht="22.50" customHeight="1">
      <c r="A4" s="3">
        <v>1</v>
      </c>
      <c r="B4" s="4" t="inlineStr">
        <is>
          <t>Biên bản nghiệm thu cốt thép móng M1</t>
        </is>
      </c>
      <c r="C4" s="4"/>
    </row>
    <row r="5" ht="22.50" customHeight="1">
      <c r="A5" s="3">
        <v>2</v>
      </c>
      <c r="B5" s="4" t="inlineStr">
        <is>
          <t>Phiếu yêu cầu nghiệm thu ván khuôn cột tầng 2</t>
        </is>
      </c>
      <c r="C5" s="4"/>
    </row>
    <row r="6" ht="22.50" customHeight="1">
      <c r="A6" s="3">
        <v>3</v>
      </c>
      <c r="B6" s="4" t="inlineStr">
        <is>
          <t>Nhật ký thi công tháng 03-2026</t>
        </is>
      </c>
      <c r="C6" s="4"/>
    </row>
    <row r="7" ht="22.50" customHeight="1">
      <c r="A7" s="3">
        <v>4</v>
      </c>
      <c r="B7" s="4" t="inlineStr">
        <is>
          <t>Đề xuất phê duyệt vật liệu thép</t>
        </is>
      </c>
      <c r="C7" s="4"/>
    </row>
  </sheetData>
  <hyperlinks>
    <hyperlink ref="E1" location="'Index'!A50" display="← Index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"/>
    </sheetView>
  </sheetViews>
  <sheetFormatPr defaultRowHeight="15"/>
  <cols>
    <col min="1" max="1" width="4.00" customWidth="1"/>
    <col min="2" max="2" width="24.00" customWidth="1"/>
    <col min="3" max="3" width="12.00" customWidth="1"/>
    <col min="4" max="4" width="24.00" customWidth="1"/>
    <col min="6" max="6" width="12.00" customWidth="1"/>
  </cols>
  <sheetData>
    <row r="1">
      <c r="A1" s="1" t="inlineStr">
        <is>
          <t>SITE DIARY — 9-STOREY OFFICE BUILDING</t>
        </is>
      </c>
      <c r="F1" s="44" t="inlineStr">
        <is>
          <t>← Index</t>
        </is>
      </c>
    </row>
    <row r="3">
      <c r="A3" s="2" t="inlineStr">
        <is>
          <t>No.</t>
        </is>
      </c>
      <c r="B3" s="2" t="inlineStr">
        <is>
          <t>Typed with IME off</t>
        </is>
      </c>
      <c r="C3" s="2" t="inlineStr">
        <is>
          <t>Method</t>
        </is>
      </c>
      <c r="D3" s="2" t="inlineStr">
        <is>
          <t>Vietnamese Unicode</t>
        </is>
      </c>
    </row>
    <row r="4" ht="22.50" customHeight="1">
      <c r="A4" s="3">
        <v>1</v>
      </c>
      <c r="B4" s="4" t="inlineStr">
        <is>
          <t>Be6 to6ng co65t ta62ng 3</t>
        </is>
      </c>
      <c r="C4" s="3" t="inlineStr">
        <is>
          <t>VNI</t>
        </is>
      </c>
      <c r="D4" s="4"/>
    </row>
    <row r="5" ht="22.50" customHeight="1">
      <c r="A5" s="3">
        <v>2</v>
      </c>
      <c r="B5" s="4" t="inlineStr">
        <is>
          <t>Va1n khuo6n da62m D1</t>
        </is>
      </c>
      <c r="C5" s="3" t="inlineStr">
        <is>
          <t>VNI</t>
        </is>
      </c>
      <c r="D5" s="4"/>
    </row>
    <row r="6" ht="22.50" customHeight="1">
      <c r="A6" s="3">
        <v>3</v>
      </c>
      <c r="B6" s="4" t="inlineStr">
        <is>
          <t>Bee toong lots mongs M1</t>
        </is>
      </c>
      <c r="C6" s="3" t="inlineStr">
        <is>
          <t>Telex</t>
        </is>
      </c>
      <c r="D6" s="4"/>
    </row>
  </sheetData>
  <hyperlinks>
    <hyperlink ref="F1" location="'Index'!A51" display="←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C4" sqref="C4"/>
    </sheetView>
  </sheetViews>
  <sheetFormatPr defaultRowHeight="15"/>
  <cols>
    <col min="1" max="1" width="4.00" customWidth="1"/>
    <col min="2" max="2" width="22.00" customWidth="1"/>
    <col min="3" max="3" width="52.00" customWidth="1"/>
    <col min="5" max="5" width="12.00" customWidth="1"/>
  </cols>
  <sheetData>
    <row r="1">
      <c r="A1" s="1" t="inlineStr">
        <is>
          <t>STRINGS FOR THE DOCUMENT-TEMPLATE MACRO</t>
        </is>
      </c>
      <c r="E1" s="44" t="inlineStr">
        <is>
          <t>← Index</t>
        </is>
      </c>
    </row>
    <row r="3">
      <c r="A3" s="2" t="inlineStr">
        <is>
          <t>No.</t>
        </is>
      </c>
      <c r="B3" s="2" t="inlineStr">
        <is>
          <t>Vietnamese text</t>
        </is>
      </c>
      <c r="C3" s="2" t="inlineStr">
        <is>
          <t>VBA string expression</t>
        </is>
      </c>
    </row>
    <row r="4" ht="22.50" customHeight="1">
      <c r="A4" s="3">
        <v>1</v>
      </c>
      <c r="B4" s="4" t="inlineStr">
        <is>
          <t>Biên bản nghiệm thu</t>
        </is>
      </c>
      <c r="C4" s="4"/>
    </row>
    <row r="5" ht="22.50" customHeight="1">
      <c r="A5" s="3">
        <v>2</v>
      </c>
      <c r="B5" s="4" t="inlineStr">
        <is>
          <t>Nhà văn phòng 9 tầng</t>
        </is>
      </c>
      <c r="C5" s="4"/>
    </row>
    <row r="6" ht="22.50" customHeight="1">
      <c r="A6" s="3">
        <v>3</v>
      </c>
      <c r="B6" s="4" t="inlineStr">
        <is>
          <t>Hồ sơ hoàn công</t>
        </is>
      </c>
      <c r="C6" s="4"/>
    </row>
  </sheetData>
  <hyperlinks>
    <hyperlink ref="E1" location="'Index'!A52" display="← Index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"/>
    </sheetView>
  </sheetViews>
  <sheetFormatPr defaultRowHeight="15"/>
  <cols>
    <col min="1" max="1" width="4.00" customWidth="1"/>
    <col min="2" max="2" width="28.00" customWidth="1"/>
    <col min="3" max="3" width="11.00" customWidth="1"/>
    <col min="4" max="4" width="12.00" customWidth="1"/>
    <col min="6" max="6" width="12.00" customWidth="1"/>
  </cols>
  <sheetData>
    <row r="1">
      <c r="A1" s="1" t="inlineStr">
        <is>
          <t>REBAR CHECKLIST, FOOTING M1 — 9-STOREY OFFICE BUILDING</t>
        </is>
      </c>
      <c r="F1" s="44" t="inlineStr">
        <is>
          <t>← Index</t>
        </is>
      </c>
    </row>
    <row r="3">
      <c r="A3" s="2" t="inlineStr">
        <is>
          <t>No.</t>
        </is>
      </c>
      <c r="B3" s="2" t="inlineStr">
        <is>
          <t>Check item</t>
        </is>
      </c>
      <c r="C3" s="2" t="inlineStr">
        <is>
          <t>Result</t>
        </is>
      </c>
      <c r="D3" s="2" t="inlineStr">
        <is>
          <t>Mark</t>
        </is>
      </c>
    </row>
    <row r="4" ht="22.50" customHeight="1">
      <c r="A4" s="3">
        <v>1</v>
      </c>
      <c r="B4" s="4" t="inlineStr">
        <is>
          <t>Bar diameter and count</t>
        </is>
      </c>
      <c r="C4" s="3" t="inlineStr">
        <is>
          <t>Pass</t>
        </is>
      </c>
      <c r="D4" s="4"/>
    </row>
    <row r="5" ht="22.50" customHeight="1">
      <c r="A5" s="3">
        <v>2</v>
      </c>
      <c r="B5" s="4" t="inlineStr">
        <is>
          <t>Stirrup spacing</t>
        </is>
      </c>
      <c r="C5" s="3" t="inlineStr">
        <is>
          <t>Pass</t>
        </is>
      </c>
      <c r="D5" s="4"/>
    </row>
    <row r="6" ht="22.50" customHeight="1">
      <c r="A6" s="3">
        <v>3</v>
      </c>
      <c r="B6" s="4" t="inlineStr">
        <is>
          <t>Concrete cover thickness</t>
        </is>
      </c>
      <c r="C6" s="3" t="inlineStr">
        <is>
          <t>Fail</t>
        </is>
      </c>
      <c r="D6" s="4"/>
    </row>
    <row r="7" ht="22.50" customHeight="1">
      <c r="A7" s="3">
        <v>4</v>
      </c>
      <c r="B7" s="4" t="inlineStr">
        <is>
          <t>Cleaning, spacers, tying</t>
        </is>
      </c>
      <c r="C7" s="3" t="inlineStr">
        <is>
          <t>Pass</t>
        </is>
      </c>
      <c r="D7" s="4"/>
    </row>
  </sheetData>
  <hyperlinks>
    <hyperlink ref="F1" location="'Index'!A53" display="← Index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"/>
    </sheetView>
  </sheetViews>
  <sheetFormatPr defaultRowHeight="15"/>
  <cols>
    <col min="1" max="1" width="4.00" customWidth="1"/>
    <col min="2" max="2" width="31.00" customWidth="1"/>
    <col min="3" max="3" width="6.00" customWidth="1"/>
    <col min="4" max="4" width="12.00" customWidth="1"/>
    <col min="6" max="6" width="12.00" customWidth="1"/>
  </cols>
  <sheetData>
    <row r="1">
      <c r="A1" s="1" t="inlineStr">
        <is>
          <t>STRUCTURAL CONCRETE QUANTITIES — 9-STOREY OFFICE BUILDING</t>
        </is>
      </c>
      <c r="F1" s="44" t="inlineStr">
        <is>
          <t>← Index</t>
        </is>
      </c>
    </row>
    <row r="3">
      <c r="A3" s="2" t="inlineStr">
        <is>
          <t>No.</t>
        </is>
      </c>
      <c r="B3" s="2" t="inlineStr">
        <is>
          <t>Take-off description</t>
        </is>
      </c>
      <c r="C3" s="2" t="inlineStr">
        <is>
          <t>Unit</t>
        </is>
      </c>
      <c r="D3" s="2" t="inlineStr">
        <is>
          <t>Quantity</t>
        </is>
      </c>
    </row>
    <row r="4" ht="22.50" customHeight="1">
      <c r="A4" s="3">
        <v>1</v>
      </c>
      <c r="B4" s="4" t="inlineStr">
        <is>
          <t>Beam D1: 0.22*0.5*6.3</t>
        </is>
      </c>
      <c r="C4" s="3" t="inlineStr">
        <is>
          <t>m³</t>
        </is>
      </c>
      <c r="D4" s="4"/>
    </row>
    <row r="5" ht="22.50" customHeight="1">
      <c r="A5" s="3">
        <v>2</v>
      </c>
      <c r="B5" s="4" t="inlineStr">
        <is>
          <t>Beam D2: 0.22x0.4x4.5x2</t>
        </is>
      </c>
      <c r="C5" s="3" t="inlineStr">
        <is>
          <t>m³</t>
        </is>
      </c>
      <c r="D5" s="4"/>
    </row>
    <row r="6" ht="22.50" customHeight="1">
      <c r="A6" s="3">
        <v>3</v>
      </c>
      <c r="B6" s="4" t="inlineStr">
        <is>
          <t>Column C1: 0.3x0.5x3.6x4</t>
        </is>
      </c>
      <c r="C6" s="3" t="inlineStr">
        <is>
          <t>m³</t>
        </is>
      </c>
      <c r="D6" s="4"/>
    </row>
    <row r="7" ht="22.50" customHeight="1">
      <c r="A7" s="3">
        <v>4</v>
      </c>
      <c r="B7" s="4" t="inlineStr">
        <is>
          <t>Tie beam G1: 0.2x0.3x(4.5+3.5) = 0.48</t>
        </is>
      </c>
      <c r="C7" s="3" t="inlineStr">
        <is>
          <t>m³</t>
        </is>
      </c>
      <c r="D7" s="4"/>
    </row>
  </sheetData>
  <hyperlinks>
    <hyperlink ref="F1" location="'Index'!A54" display="← Inde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UDF practice workbook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